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发放花名册" sheetId="1" r:id="rId1"/>
  </sheets>
  <definedNames>
    <definedName name="_xlnm._FilterDatabase" localSheetId="0" hidden="1">发放花名册!$A$1:$O$917</definedName>
    <definedName name="_xlnm.Print_Titles" localSheetId="0">发放花名册!$1:$4</definedName>
  </definedNames>
  <calcPr calcId="144525"/>
</workbook>
</file>

<file path=xl/sharedStrings.xml><?xml version="1.0" encoding="utf-8"?>
<sst xmlns="http://schemas.openxmlformats.org/spreadsheetml/2006/main" count="1066">
  <si>
    <t>2018年3季度农村低保发放花名册</t>
  </si>
  <si>
    <t>杏坪镇</t>
  </si>
  <si>
    <t>序号</t>
  </si>
  <si>
    <t>对象姓名</t>
  </si>
  <si>
    <t>年龄</t>
  </si>
  <si>
    <t>性别</t>
  </si>
  <si>
    <t>与户主  关系</t>
  </si>
  <si>
    <t>保障人口</t>
  </si>
  <si>
    <t>家 庭 地 址</t>
  </si>
  <si>
    <t>保障类别</t>
  </si>
  <si>
    <t>月保障金</t>
  </si>
  <si>
    <t>分类救助</t>
  </si>
  <si>
    <t>月计</t>
  </si>
  <si>
    <t>7-9月电价补贴</t>
  </si>
  <si>
    <t>发放合计</t>
  </si>
  <si>
    <t xml:space="preserve">类别   </t>
  </si>
  <si>
    <t>金额</t>
  </si>
  <si>
    <t>户主</t>
  </si>
  <si>
    <t>郝世德</t>
  </si>
  <si>
    <t>男</t>
  </si>
  <si>
    <t>柴庄社区六组</t>
  </si>
  <si>
    <t>一类</t>
  </si>
  <si>
    <t>成员</t>
  </si>
  <si>
    <t>冯付喜</t>
  </si>
  <si>
    <t>女</t>
  </si>
  <si>
    <t>配偶</t>
  </si>
  <si>
    <t>郝绪丹</t>
  </si>
  <si>
    <t>女儿</t>
  </si>
  <si>
    <t>冯付怀</t>
  </si>
  <si>
    <t>黄朝凤</t>
  </si>
  <si>
    <t>冯长有</t>
  </si>
  <si>
    <t>儿子</t>
  </si>
  <si>
    <t>倪德政</t>
  </si>
  <si>
    <t>柴庄社区五组</t>
  </si>
  <si>
    <t>熊帮连</t>
  </si>
  <si>
    <t>蔡克成</t>
  </si>
  <si>
    <t>蔡庸健</t>
  </si>
  <si>
    <t>吴同安</t>
  </si>
  <si>
    <t>柴庄社区二组</t>
  </si>
  <si>
    <t>二类</t>
  </si>
  <si>
    <t>栗何有</t>
  </si>
  <si>
    <t>吴履海</t>
  </si>
  <si>
    <t>尹莲叶</t>
  </si>
  <si>
    <t>三类</t>
  </si>
  <si>
    <t>石义杰</t>
  </si>
  <si>
    <t>共丹丹</t>
  </si>
  <si>
    <t>儿媳</t>
  </si>
  <si>
    <t>石辉煌</t>
  </si>
  <si>
    <t>孙子</t>
  </si>
  <si>
    <t>谈为成</t>
  </si>
  <si>
    <t>宋正秀</t>
  </si>
  <si>
    <t>谈则花</t>
  </si>
  <si>
    <t>谈则燕</t>
  </si>
  <si>
    <t>王照学</t>
  </si>
  <si>
    <t>曹书喜</t>
  </si>
  <si>
    <t>冯付堂</t>
  </si>
  <si>
    <t>陈必瑞</t>
  </si>
  <si>
    <t>杨振贤</t>
  </si>
  <si>
    <t>柴庄社区三组</t>
  </si>
  <si>
    <t>蔡克虎</t>
  </si>
  <si>
    <t>柴庄社区四组</t>
  </si>
  <si>
    <t>冯长芳</t>
  </si>
  <si>
    <t>蔡灿</t>
  </si>
  <si>
    <t>何降梅</t>
  </si>
  <si>
    <t>蔡涛</t>
  </si>
  <si>
    <t>冯福余</t>
  </si>
  <si>
    <t>李光春</t>
  </si>
  <si>
    <t>冯长宝</t>
  </si>
  <si>
    <t>陈多喜</t>
  </si>
  <si>
    <t>柴庄社区一组</t>
  </si>
  <si>
    <t>章光莲</t>
  </si>
  <si>
    <t>蔡茂林</t>
  </si>
  <si>
    <t>吴庆凤</t>
  </si>
  <si>
    <t>何有玉</t>
  </si>
  <si>
    <t>谈世成</t>
  </si>
  <si>
    <t>王红莲</t>
  </si>
  <si>
    <t>郝立斌</t>
  </si>
  <si>
    <t>郝俊博</t>
  </si>
  <si>
    <t>万永贵</t>
  </si>
  <si>
    <t>陈重美</t>
  </si>
  <si>
    <t>万宗鹏</t>
  </si>
  <si>
    <t>吴履勇</t>
  </si>
  <si>
    <t>刘升娇</t>
  </si>
  <si>
    <t>妻子</t>
  </si>
  <si>
    <t>吴庆涛</t>
  </si>
  <si>
    <t>之子</t>
  </si>
  <si>
    <t>吴庆春</t>
  </si>
  <si>
    <t>吴同军</t>
  </si>
  <si>
    <t>父亲</t>
  </si>
  <si>
    <t>谈为博</t>
  </si>
  <si>
    <t>朱仁有</t>
  </si>
  <si>
    <t>朱仁喜</t>
  </si>
  <si>
    <t>之弟</t>
  </si>
  <si>
    <t>陈桂芝</t>
  </si>
  <si>
    <t>之母</t>
  </si>
  <si>
    <t>熊得广</t>
  </si>
  <si>
    <t>谈世富</t>
  </si>
  <si>
    <t>蔡茂凤</t>
  </si>
  <si>
    <t>谈雨欣</t>
  </si>
  <si>
    <t>孙女</t>
  </si>
  <si>
    <t>谈维忠</t>
  </si>
  <si>
    <t>章光棉</t>
  </si>
  <si>
    <t>晨光村二组</t>
  </si>
  <si>
    <t>田祥秀</t>
  </si>
  <si>
    <t>朱博海</t>
  </si>
  <si>
    <t>王思青</t>
  </si>
  <si>
    <t>康先芳</t>
  </si>
  <si>
    <t>晨光村三组</t>
  </si>
  <si>
    <t>徐义成</t>
  </si>
  <si>
    <t>徐义平</t>
  </si>
  <si>
    <t>朱敦意</t>
  </si>
  <si>
    <t>蔡晓玲</t>
  </si>
  <si>
    <t>朱粮锋</t>
  </si>
  <si>
    <t>朱小惠</t>
  </si>
  <si>
    <t>朱良丹</t>
  </si>
  <si>
    <t>徐洪霞</t>
  </si>
  <si>
    <t>朱才明</t>
  </si>
  <si>
    <t>晨光村四组</t>
  </si>
  <si>
    <t>朱献茂</t>
  </si>
  <si>
    <t>刘欣</t>
  </si>
  <si>
    <t>梁义凤</t>
  </si>
  <si>
    <t>晨光村一组</t>
  </si>
  <si>
    <t>田兴有</t>
  </si>
  <si>
    <t>田祥华</t>
  </si>
  <si>
    <t>田耀波</t>
  </si>
  <si>
    <t>田兴周</t>
  </si>
  <si>
    <t>王召芳</t>
  </si>
  <si>
    <t>田垚</t>
  </si>
  <si>
    <t>田祥成</t>
  </si>
  <si>
    <t>朱敦芳</t>
  </si>
  <si>
    <t>田磊磊</t>
  </si>
  <si>
    <t>朱敦泰</t>
  </si>
  <si>
    <t>章华红</t>
  </si>
  <si>
    <t>朱亚莉</t>
  </si>
  <si>
    <t>朱良江</t>
  </si>
  <si>
    <t>蔡盛余</t>
  </si>
  <si>
    <t>肖开坤</t>
  </si>
  <si>
    <t>党台村二组</t>
  </si>
  <si>
    <t>邓海兰</t>
  </si>
  <si>
    <t>肖瑞</t>
  </si>
  <si>
    <t>王绍娥</t>
  </si>
  <si>
    <t>童和印</t>
  </si>
  <si>
    <t>方周莲</t>
  </si>
  <si>
    <t>童胜学</t>
  </si>
  <si>
    <t>童胜英</t>
  </si>
  <si>
    <t>邓有鹏</t>
  </si>
  <si>
    <t>党台村六组</t>
  </si>
  <si>
    <t>邓丁敏</t>
  </si>
  <si>
    <t>陈凤英</t>
  </si>
  <si>
    <t>母亲</t>
  </si>
  <si>
    <t>邓思妍</t>
  </si>
  <si>
    <t>妹妹</t>
  </si>
  <si>
    <t>王道进</t>
  </si>
  <si>
    <t>党台村三组</t>
  </si>
  <si>
    <t>王瑛</t>
  </si>
  <si>
    <t>长子</t>
  </si>
  <si>
    <t>邓学林</t>
  </si>
  <si>
    <t>党台村四组</t>
  </si>
  <si>
    <t>邓家朝</t>
  </si>
  <si>
    <t>王金凤</t>
  </si>
  <si>
    <t>王志汉</t>
  </si>
  <si>
    <t>党台村五组</t>
  </si>
  <si>
    <t>王小龙</t>
  </si>
  <si>
    <t>王燕</t>
  </si>
  <si>
    <t>王志喜</t>
  </si>
  <si>
    <t>邓秀芝</t>
  </si>
  <si>
    <t>王思朝</t>
  </si>
  <si>
    <t>党云朝</t>
  </si>
  <si>
    <t>党台村一组</t>
  </si>
  <si>
    <t>党思金</t>
  </si>
  <si>
    <t>孟良知</t>
  </si>
  <si>
    <t>党财兴</t>
  </si>
  <si>
    <t>党学余</t>
  </si>
  <si>
    <t>林成秀</t>
  </si>
  <si>
    <t>王志秀</t>
  </si>
  <si>
    <t>党财玲</t>
  </si>
  <si>
    <t>党财珍</t>
  </si>
  <si>
    <t>党坤</t>
  </si>
  <si>
    <t>党思军</t>
  </si>
  <si>
    <t>待核</t>
  </si>
  <si>
    <t>党倩</t>
  </si>
  <si>
    <t>之女</t>
  </si>
  <si>
    <t>党学荣</t>
  </si>
  <si>
    <t>之父</t>
  </si>
  <si>
    <t>阮英芝</t>
  </si>
  <si>
    <t>吴凤芝</t>
  </si>
  <si>
    <t>联丰村二组</t>
  </si>
  <si>
    <t>胡世乾</t>
  </si>
  <si>
    <t>高华喜</t>
  </si>
  <si>
    <t>联丰村六组</t>
  </si>
  <si>
    <t>高锋</t>
  </si>
  <si>
    <t>刘家升</t>
  </si>
  <si>
    <t>骆顺莲</t>
  </si>
  <si>
    <t>刘揚昊</t>
  </si>
  <si>
    <t>刘家停</t>
  </si>
  <si>
    <t>黄治秀</t>
  </si>
  <si>
    <t>刘阳文</t>
  </si>
  <si>
    <t>吴凤青</t>
  </si>
  <si>
    <t>徐孔远</t>
  </si>
  <si>
    <t>联丰村三组</t>
  </si>
  <si>
    <t>徐训泉</t>
  </si>
  <si>
    <t>徐训礼</t>
  </si>
  <si>
    <t>苏正东</t>
  </si>
  <si>
    <t>刘翠凤</t>
  </si>
  <si>
    <t>妻</t>
  </si>
  <si>
    <t>苏宗涛</t>
  </si>
  <si>
    <t>郭绪荣</t>
  </si>
  <si>
    <t>苏焰</t>
  </si>
  <si>
    <t>苏垚</t>
  </si>
  <si>
    <t>赵荣满</t>
  </si>
  <si>
    <t>李瑞停</t>
  </si>
  <si>
    <t>联丰村四组</t>
  </si>
  <si>
    <t>郭绪连</t>
  </si>
  <si>
    <t>李采来</t>
  </si>
  <si>
    <t>李采琴</t>
  </si>
  <si>
    <t>李成银</t>
  </si>
  <si>
    <t>祁昌焕</t>
  </si>
  <si>
    <t>费艳宏</t>
  </si>
  <si>
    <t>费艳东</t>
  </si>
  <si>
    <t>费少雪</t>
  </si>
  <si>
    <t>陈善严</t>
  </si>
  <si>
    <t>孔祥秀</t>
  </si>
  <si>
    <t>陈传印</t>
  </si>
  <si>
    <t>李瑞林</t>
  </si>
  <si>
    <t>刘华秀</t>
  </si>
  <si>
    <t>费绍锋</t>
  </si>
  <si>
    <t>费艳虎</t>
  </si>
  <si>
    <t>曹功连</t>
  </si>
  <si>
    <t>曹峰喜</t>
  </si>
  <si>
    <t>联丰村五组</t>
  </si>
  <si>
    <t>沈照斌</t>
  </si>
  <si>
    <t>李光连</t>
  </si>
  <si>
    <t>郭荣喜</t>
  </si>
  <si>
    <t>王绪梅</t>
  </si>
  <si>
    <t>王志云</t>
  </si>
  <si>
    <t>联丰村一组</t>
  </si>
  <si>
    <t>黄英梅</t>
  </si>
  <si>
    <t>徐孔刚</t>
  </si>
  <si>
    <t>徐训堃</t>
  </si>
  <si>
    <t>王思英</t>
  </si>
  <si>
    <t>韩仁军</t>
  </si>
  <si>
    <t>党怀兰</t>
  </si>
  <si>
    <t>韩蕊</t>
  </si>
  <si>
    <t>韩咏麒</t>
  </si>
  <si>
    <t>次子</t>
  </si>
  <si>
    <t>吴书友</t>
  </si>
  <si>
    <t>周昌兰</t>
  </si>
  <si>
    <t>崔书林</t>
  </si>
  <si>
    <t>刘承芝</t>
  </si>
  <si>
    <t>熊星尧</t>
  </si>
  <si>
    <t>熊柯岚</t>
  </si>
  <si>
    <t>徐宗仁</t>
  </si>
  <si>
    <t>宋成莲</t>
  </si>
  <si>
    <t>吴远胜</t>
  </si>
  <si>
    <t>丁伯芳</t>
  </si>
  <si>
    <t>张朝凤</t>
  </si>
  <si>
    <t>吴杰</t>
  </si>
  <si>
    <t>吴风文</t>
  </si>
  <si>
    <t>徐宗柱</t>
  </si>
  <si>
    <t>刘家莲</t>
  </si>
  <si>
    <t>徐孔权</t>
  </si>
  <si>
    <t>徐盛源</t>
  </si>
  <si>
    <t>徐辰晨</t>
  </si>
  <si>
    <t>徐孔锋</t>
  </si>
  <si>
    <t>费炎芝</t>
  </si>
  <si>
    <t>徐宁</t>
  </si>
  <si>
    <t>长女</t>
  </si>
  <si>
    <t>徐训茹</t>
  </si>
  <si>
    <t>二女</t>
  </si>
  <si>
    <t>徐盛苗</t>
  </si>
  <si>
    <t>三女</t>
  </si>
  <si>
    <t>曹仁成</t>
  </si>
  <si>
    <t>曹情焰</t>
  </si>
  <si>
    <t>曹情汝</t>
  </si>
  <si>
    <t>陈立业</t>
  </si>
  <si>
    <t>联合村二组</t>
  </si>
  <si>
    <t>张海凤</t>
  </si>
  <si>
    <t>柯尊贵</t>
  </si>
  <si>
    <t>联合村一组</t>
  </si>
  <si>
    <t>刘传青</t>
  </si>
  <si>
    <t>胡茂秀</t>
  </si>
  <si>
    <t>费福新</t>
  </si>
  <si>
    <t>联合村四组</t>
  </si>
  <si>
    <t>黄登林</t>
  </si>
  <si>
    <t>赖光艳</t>
  </si>
  <si>
    <t>黄玉杰</t>
  </si>
  <si>
    <t>黄子轩</t>
  </si>
  <si>
    <t>邓显芝</t>
  </si>
  <si>
    <t>刘礼印</t>
  </si>
  <si>
    <t>刘传学</t>
  </si>
  <si>
    <t>吴词义</t>
  </si>
  <si>
    <t>胡远英</t>
  </si>
  <si>
    <t>吴兴燕</t>
  </si>
  <si>
    <t>刘荣顺</t>
  </si>
  <si>
    <t>李昌秀</t>
  </si>
  <si>
    <t>范培锋</t>
  </si>
  <si>
    <t>陈兴珍</t>
  </si>
  <si>
    <t>范祖东</t>
  </si>
  <si>
    <t>范彬彬</t>
  </si>
  <si>
    <t>汪贤华</t>
  </si>
  <si>
    <t>宋正兰</t>
  </si>
  <si>
    <t>李丕政</t>
  </si>
  <si>
    <t>李逢波</t>
  </si>
  <si>
    <t>周远志</t>
  </si>
  <si>
    <t>天埫村八组</t>
  </si>
  <si>
    <t>范培炎</t>
  </si>
  <si>
    <t>天埫村二组</t>
  </si>
  <si>
    <t>陈洪亭</t>
  </si>
  <si>
    <t>天埫村三组</t>
  </si>
  <si>
    <t>王武</t>
  </si>
  <si>
    <t>唐文均</t>
  </si>
  <si>
    <t>陈发秀</t>
  </si>
  <si>
    <t>余万学</t>
  </si>
  <si>
    <t>余世松</t>
  </si>
  <si>
    <t>余良安</t>
  </si>
  <si>
    <t>范功云</t>
  </si>
  <si>
    <t>倪德发</t>
  </si>
  <si>
    <t>倪书汗</t>
  </si>
  <si>
    <t>倪礼博</t>
  </si>
  <si>
    <t>之孙</t>
  </si>
  <si>
    <t>尹合成</t>
  </si>
  <si>
    <t>天埫村四组</t>
  </si>
  <si>
    <t>倪德兰</t>
  </si>
  <si>
    <t>周远青</t>
  </si>
  <si>
    <t>陈守国</t>
  </si>
  <si>
    <t>唐文兰</t>
  </si>
  <si>
    <t>陈洪周</t>
  </si>
  <si>
    <t>余良青</t>
  </si>
  <si>
    <t>天埫村一组</t>
  </si>
  <si>
    <t>范恭兰</t>
  </si>
  <si>
    <t>方明德</t>
  </si>
  <si>
    <t>陈远秀</t>
  </si>
  <si>
    <t>方阳为</t>
  </si>
  <si>
    <t>王拥杰</t>
  </si>
  <si>
    <t>陈洪连</t>
  </si>
  <si>
    <t>夫妻</t>
  </si>
  <si>
    <t>王熙旺</t>
  </si>
  <si>
    <t>霍昌兰</t>
  </si>
  <si>
    <t>倪德应</t>
  </si>
  <si>
    <t>天埫村六组</t>
  </si>
  <si>
    <t>熊帮凤</t>
  </si>
  <si>
    <t>万永奇</t>
  </si>
  <si>
    <t>天埫村七组</t>
  </si>
  <si>
    <t>郝家林</t>
  </si>
  <si>
    <t>王桂芳</t>
  </si>
  <si>
    <t>郝小亮</t>
  </si>
  <si>
    <t>李兴义</t>
  </si>
  <si>
    <t>郝希凤</t>
  </si>
  <si>
    <t>范祖金</t>
  </si>
  <si>
    <t>范祖磊</t>
  </si>
  <si>
    <t>范苗花</t>
  </si>
  <si>
    <t>王拥波</t>
  </si>
  <si>
    <t>天埫村五组</t>
  </si>
  <si>
    <t>雷明连</t>
  </si>
  <si>
    <t>余万元</t>
  </si>
  <si>
    <t>蔡兴春</t>
  </si>
  <si>
    <t>万永宗</t>
  </si>
  <si>
    <t>倪德秀</t>
  </si>
  <si>
    <t>苟政啟</t>
  </si>
  <si>
    <t>郝祥莲</t>
  </si>
  <si>
    <t>尹传梅</t>
  </si>
  <si>
    <t>苟炎霞</t>
  </si>
  <si>
    <t>苟炎乔</t>
  </si>
  <si>
    <t>李新坤</t>
  </si>
  <si>
    <t>中台村一组</t>
  </si>
  <si>
    <t>李新专</t>
  </si>
  <si>
    <t>中台村五组</t>
  </si>
  <si>
    <t>万光霞</t>
  </si>
  <si>
    <t>中台村八组</t>
  </si>
  <si>
    <t>齐婷</t>
  </si>
  <si>
    <t>齐善刚</t>
  </si>
  <si>
    <t>廖祖潮</t>
  </si>
  <si>
    <t>陈喜凤</t>
  </si>
  <si>
    <t>廖宗珂</t>
  </si>
  <si>
    <t>廖宗惠</t>
  </si>
  <si>
    <t>李新刚</t>
  </si>
  <si>
    <t>黄太雲</t>
  </si>
  <si>
    <t>李开银</t>
  </si>
  <si>
    <t>李开菊</t>
  </si>
  <si>
    <t>李云静</t>
  </si>
  <si>
    <t>外孙女</t>
  </si>
  <si>
    <t>盛祥贞</t>
  </si>
  <si>
    <t>柯秀芳</t>
  </si>
  <si>
    <t>梅桂发</t>
  </si>
  <si>
    <t>曹书莲</t>
  </si>
  <si>
    <t>梅秀均</t>
  </si>
  <si>
    <t>李新成</t>
  </si>
  <si>
    <t>铁炉村三组</t>
  </si>
  <si>
    <t>樊亚莉</t>
  </si>
  <si>
    <t>李奥运</t>
  </si>
  <si>
    <t>李思淼</t>
  </si>
  <si>
    <t>齐开秀</t>
  </si>
  <si>
    <t>黄家元</t>
  </si>
  <si>
    <t>芦正兰</t>
  </si>
  <si>
    <t>吴延凤</t>
  </si>
  <si>
    <t>沈堂明</t>
  </si>
  <si>
    <t>铁炉村一组</t>
  </si>
  <si>
    <t>沈玉哲</t>
  </si>
  <si>
    <t>付先有</t>
  </si>
  <si>
    <t>陈秀琴</t>
  </si>
  <si>
    <t>朱人潮</t>
  </si>
  <si>
    <t>付绪山</t>
  </si>
  <si>
    <t>陈桂有</t>
  </si>
  <si>
    <t>李新兰</t>
  </si>
  <si>
    <t>陈凤明</t>
  </si>
  <si>
    <t>邓显银</t>
  </si>
  <si>
    <t>李印胜</t>
  </si>
  <si>
    <t>孟祥惠</t>
  </si>
  <si>
    <t>李 鑫</t>
  </si>
  <si>
    <t>李新琴</t>
  </si>
  <si>
    <t>李印山</t>
  </si>
  <si>
    <t>肖台村二组</t>
  </si>
  <si>
    <t>郭伦莲</t>
  </si>
  <si>
    <t>郭本龙</t>
  </si>
  <si>
    <t>赖胜芳</t>
  </si>
  <si>
    <t>郭绪玲</t>
  </si>
  <si>
    <t xml:space="preserve">长女 </t>
  </si>
  <si>
    <t>赖胜尧</t>
  </si>
  <si>
    <t>陈传芝</t>
  </si>
  <si>
    <t>赖群</t>
  </si>
  <si>
    <t>赖胜文</t>
  </si>
  <si>
    <t>赖丽</t>
  </si>
  <si>
    <t>养女</t>
  </si>
  <si>
    <t>肖开凤</t>
  </si>
  <si>
    <t>赖光华</t>
  </si>
  <si>
    <t>张明芳</t>
  </si>
  <si>
    <t>潘茂英</t>
  </si>
  <si>
    <t>赖胜松</t>
  </si>
  <si>
    <t>赖驰</t>
  </si>
  <si>
    <t>赖祥瑞</t>
  </si>
  <si>
    <t>赖光成</t>
  </si>
  <si>
    <t>党思英</t>
  </si>
  <si>
    <t xml:space="preserve"> 成员</t>
  </si>
  <si>
    <t>赖水银</t>
  </si>
  <si>
    <t>赖祥姣</t>
  </si>
  <si>
    <t>王极有</t>
  </si>
  <si>
    <t>肖台村六组</t>
  </si>
  <si>
    <t>胡文凤</t>
  </si>
  <si>
    <t>成良奎</t>
  </si>
  <si>
    <t>肖台村七组</t>
  </si>
  <si>
    <t>李新武</t>
  </si>
  <si>
    <t>李翔</t>
  </si>
  <si>
    <t>李秦</t>
  </si>
  <si>
    <t>夏勤善</t>
  </si>
  <si>
    <t>党金兰</t>
  </si>
  <si>
    <t>瞿秀峰</t>
  </si>
  <si>
    <t>刘祥秀</t>
  </si>
  <si>
    <t>夏勤政</t>
  </si>
  <si>
    <t>刘其青</t>
  </si>
  <si>
    <t>李兆安</t>
  </si>
  <si>
    <t>李瑞波</t>
  </si>
  <si>
    <t>许兴芳</t>
  </si>
  <si>
    <t>徐卫红</t>
  </si>
  <si>
    <t>宋正芹</t>
  </si>
  <si>
    <t>徐青珊</t>
  </si>
  <si>
    <t>徐青婷</t>
  </si>
  <si>
    <t>刘家斌</t>
  </si>
  <si>
    <t>刘心如</t>
  </si>
  <si>
    <t>李延锋</t>
  </si>
  <si>
    <t>肖台村三组</t>
  </si>
  <si>
    <t>李强</t>
  </si>
  <si>
    <t>陈安琼</t>
  </si>
  <si>
    <t>李佳琪</t>
  </si>
  <si>
    <t>张文学</t>
  </si>
  <si>
    <t>刘尊珍</t>
  </si>
  <si>
    <t>肖怡</t>
  </si>
  <si>
    <t>肖青国</t>
  </si>
  <si>
    <t>党显改</t>
  </si>
  <si>
    <t>肖爽</t>
  </si>
  <si>
    <t>卢仕全</t>
  </si>
  <si>
    <t>肖台村四组</t>
  </si>
  <si>
    <t>赖光萍</t>
  </si>
  <si>
    <t>徐婷</t>
  </si>
  <si>
    <t>徐垚</t>
  </si>
  <si>
    <t>党思秀</t>
  </si>
  <si>
    <t>张开勇</t>
  </si>
  <si>
    <t>张仁水</t>
  </si>
  <si>
    <t>肖台村五组</t>
  </si>
  <si>
    <t>罗萍</t>
  </si>
  <si>
    <t>林祥有</t>
  </si>
  <si>
    <t>张吉琴</t>
  </si>
  <si>
    <t>林娜</t>
  </si>
  <si>
    <t>林丹</t>
  </si>
  <si>
    <t>李新全</t>
  </si>
  <si>
    <t>王极梅</t>
  </si>
  <si>
    <t>李旺荣</t>
  </si>
  <si>
    <t>程璞升</t>
  </si>
  <si>
    <t>肖台村一组</t>
  </si>
  <si>
    <t>邹胜云</t>
  </si>
  <si>
    <t>程钊</t>
  </si>
  <si>
    <t>李印超</t>
  </si>
  <si>
    <t>饶浩凤</t>
  </si>
  <si>
    <t>李垚</t>
  </si>
  <si>
    <t>李锋</t>
  </si>
  <si>
    <t>刘会珍</t>
  </si>
  <si>
    <t>孔令东</t>
  </si>
  <si>
    <t>孙星星</t>
  </si>
  <si>
    <t>刘尊根</t>
  </si>
  <si>
    <t>阮英梅</t>
  </si>
  <si>
    <t>王绍举</t>
  </si>
  <si>
    <t>方周琴</t>
  </si>
  <si>
    <t>王宏</t>
  </si>
  <si>
    <t>孙强</t>
  </si>
  <si>
    <t>孙巧</t>
  </si>
  <si>
    <t>肖晓兰</t>
  </si>
  <si>
    <t>孙瑞</t>
  </si>
  <si>
    <t>孙冰</t>
  </si>
  <si>
    <t>孙仕平</t>
  </si>
  <si>
    <t>王英</t>
  </si>
  <si>
    <t>孙乐</t>
  </si>
  <si>
    <t>孙超</t>
  </si>
  <si>
    <t>李祯亮</t>
  </si>
  <si>
    <t>夏俭霞</t>
  </si>
  <si>
    <t>程小航</t>
  </si>
  <si>
    <t>程正鑫</t>
  </si>
  <si>
    <t>赵桂兰</t>
  </si>
  <si>
    <t>李晓玲</t>
  </si>
  <si>
    <t>宋芳全</t>
  </si>
  <si>
    <t>宋正峰</t>
  </si>
  <si>
    <t>程先珊</t>
  </si>
  <si>
    <t>李朝凤</t>
  </si>
  <si>
    <t>黄本莲</t>
  </si>
  <si>
    <t>程攀</t>
  </si>
  <si>
    <t>长孙</t>
  </si>
  <si>
    <t>李小池</t>
  </si>
  <si>
    <t>张世莲</t>
  </si>
  <si>
    <t>金珠村二组</t>
  </si>
  <si>
    <t>高堂华</t>
  </si>
  <si>
    <t>子</t>
  </si>
  <si>
    <t>王极文</t>
  </si>
  <si>
    <t>刘家茂</t>
  </si>
  <si>
    <t>金珠村四组</t>
  </si>
  <si>
    <t>刘声鹏</t>
  </si>
  <si>
    <t>张立春</t>
  </si>
  <si>
    <t>王极华</t>
  </si>
  <si>
    <t>张继青</t>
  </si>
  <si>
    <t>李照林</t>
  </si>
  <si>
    <t>李晓磊</t>
  </si>
  <si>
    <t>刘家华</t>
  </si>
  <si>
    <t>瞿治印</t>
  </si>
  <si>
    <t>柳哑吧</t>
  </si>
  <si>
    <t>瞿秀丽</t>
  </si>
  <si>
    <t>熊远明</t>
  </si>
  <si>
    <t>金珠村五组</t>
  </si>
  <si>
    <t>程修青</t>
  </si>
  <si>
    <t>熊小黎</t>
  </si>
  <si>
    <t>熊桂锋</t>
  </si>
  <si>
    <t>熊勋山</t>
  </si>
  <si>
    <t>李开春</t>
  </si>
  <si>
    <t>林成文</t>
  </si>
  <si>
    <t>金珠村一组</t>
  </si>
  <si>
    <t>林成森</t>
  </si>
  <si>
    <t>兄</t>
  </si>
  <si>
    <t>朱光耀</t>
  </si>
  <si>
    <t>郑安芝</t>
  </si>
  <si>
    <t>朱小兵</t>
  </si>
  <si>
    <t>党怀章</t>
  </si>
  <si>
    <t>杏坪社区三组</t>
  </si>
  <si>
    <t>李新桂</t>
  </si>
  <si>
    <t>党小翔</t>
  </si>
  <si>
    <t>党佩丹</t>
  </si>
  <si>
    <t>党文侨</t>
  </si>
  <si>
    <t>党怡晨</t>
  </si>
  <si>
    <t>蔡金凤</t>
  </si>
  <si>
    <t>党欣怡</t>
  </si>
  <si>
    <t>党进章</t>
  </si>
  <si>
    <t>党显强</t>
  </si>
  <si>
    <t>党显苗</t>
  </si>
  <si>
    <t>何乐秀</t>
  </si>
  <si>
    <t>党显华</t>
  </si>
  <si>
    <t>李延章</t>
  </si>
  <si>
    <t>党文策</t>
  </si>
  <si>
    <t>李芳</t>
  </si>
  <si>
    <t>党宏源</t>
  </si>
  <si>
    <t>党雅楠</t>
  </si>
  <si>
    <t>党雅静</t>
  </si>
  <si>
    <t>朱远慧</t>
  </si>
  <si>
    <t>党辉章</t>
  </si>
  <si>
    <t>温光进</t>
  </si>
  <si>
    <t>杏坪社区四组</t>
  </si>
  <si>
    <t>徐卫娥</t>
  </si>
  <si>
    <t>徐其玉</t>
  </si>
  <si>
    <t>姜年芝</t>
  </si>
  <si>
    <t>雷楠</t>
  </si>
  <si>
    <t>雷颖</t>
  </si>
  <si>
    <t>雷茜</t>
  </si>
  <si>
    <t>熊月财</t>
  </si>
  <si>
    <t>张德芝</t>
  </si>
  <si>
    <t>熊长礼</t>
  </si>
  <si>
    <t>姜万芳</t>
  </si>
  <si>
    <t>雷明玉</t>
  </si>
  <si>
    <t>罗泽昌</t>
  </si>
  <si>
    <t>罗巧玲</t>
  </si>
  <si>
    <t>李作文</t>
  </si>
  <si>
    <t>姜年凤</t>
  </si>
  <si>
    <t>李坪</t>
  </si>
  <si>
    <t>李彬莹</t>
  </si>
  <si>
    <t>王忠义</t>
  </si>
  <si>
    <t>李兵连</t>
  </si>
  <si>
    <t>杜少芝</t>
  </si>
  <si>
    <t>宋达新</t>
  </si>
  <si>
    <t>宋贤祯</t>
  </si>
  <si>
    <t>苏建连</t>
  </si>
  <si>
    <t>罗志贵</t>
  </si>
  <si>
    <t>关忠成</t>
  </si>
  <si>
    <t>杏坪社区五组</t>
  </si>
  <si>
    <t>王思娥</t>
  </si>
  <si>
    <t>关志琴</t>
  </si>
  <si>
    <t>霍国顺</t>
  </si>
  <si>
    <t>姜年玲</t>
  </si>
  <si>
    <t>霍礼彬</t>
  </si>
  <si>
    <t>霍鑫雨</t>
  </si>
  <si>
    <t>霍国娥</t>
  </si>
  <si>
    <t>霍开祥</t>
  </si>
  <si>
    <t>程先华</t>
  </si>
  <si>
    <t>王承功</t>
  </si>
  <si>
    <t>杏坪社区一组</t>
  </si>
  <si>
    <t>孙希芝</t>
  </si>
  <si>
    <t>姜万成</t>
  </si>
  <si>
    <t>谢生文</t>
  </si>
  <si>
    <t>谢荣洲</t>
  </si>
  <si>
    <t>谢小雅</t>
  </si>
  <si>
    <t>曹大明</t>
  </si>
  <si>
    <t>曹书义</t>
  </si>
  <si>
    <t>杏坪社区六组</t>
  </si>
  <si>
    <t>肖开芳</t>
  </si>
  <si>
    <t>胡光志</t>
  </si>
  <si>
    <t>余秉梅</t>
  </si>
  <si>
    <t>杏坪社区二组</t>
  </si>
  <si>
    <t>舒世成</t>
  </si>
  <si>
    <t>马贵秀</t>
  </si>
  <si>
    <t>党毅章</t>
  </si>
  <si>
    <t>汪华军</t>
  </si>
  <si>
    <t>周春喜</t>
  </si>
  <si>
    <t>陈家连</t>
  </si>
  <si>
    <t>汪从杨</t>
  </si>
  <si>
    <t>汪雨桐</t>
  </si>
  <si>
    <t>党文艺</t>
  </si>
  <si>
    <t>蔡宗琴</t>
  </si>
  <si>
    <t>党晨</t>
  </si>
  <si>
    <t>汪光勇</t>
  </si>
  <si>
    <t>宋登芝</t>
  </si>
  <si>
    <t>刘柱莲</t>
  </si>
  <si>
    <t>杜少印</t>
  </si>
  <si>
    <t>杏坪社区二片区</t>
  </si>
  <si>
    <t>倪书香</t>
  </si>
  <si>
    <t>黄英忠</t>
  </si>
  <si>
    <t>杏坪社区六片区</t>
  </si>
  <si>
    <t>侯开明</t>
  </si>
  <si>
    <t>王武军</t>
  </si>
  <si>
    <t>邓家荣</t>
  </si>
  <si>
    <t>王慧茹</t>
  </si>
  <si>
    <t>王钱鸿</t>
  </si>
  <si>
    <t>党学章</t>
  </si>
  <si>
    <t>杏坪社区二片</t>
  </si>
  <si>
    <t>李延枝</t>
  </si>
  <si>
    <t>杏坪社区七片</t>
  </si>
  <si>
    <t>黄锦学</t>
  </si>
  <si>
    <t>丈夫</t>
  </si>
  <si>
    <t>黄秀礼</t>
  </si>
  <si>
    <t>母子</t>
  </si>
  <si>
    <t>党文典</t>
  </si>
  <si>
    <t>金口村四组</t>
  </si>
  <si>
    <t>刘曾兰</t>
  </si>
  <si>
    <t>党铎</t>
  </si>
  <si>
    <t>党元</t>
  </si>
  <si>
    <t>金口村五组</t>
  </si>
  <si>
    <t>夏勤芳</t>
  </si>
  <si>
    <t>李焕</t>
  </si>
  <si>
    <t>李青</t>
  </si>
  <si>
    <t>李华</t>
  </si>
  <si>
    <t>李梦圆</t>
  </si>
  <si>
    <t>黄聪</t>
  </si>
  <si>
    <t>黄治祯</t>
  </si>
  <si>
    <t>徐啟莲</t>
  </si>
  <si>
    <t>李延桥</t>
  </si>
  <si>
    <t>李聪</t>
  </si>
  <si>
    <t>李佳</t>
  </si>
  <si>
    <t>霍昌斌</t>
  </si>
  <si>
    <t>郭绪莲</t>
  </si>
  <si>
    <t>霍开东</t>
  </si>
  <si>
    <t>霍开望</t>
  </si>
  <si>
    <t>郭伦发</t>
  </si>
  <si>
    <t>霍昌高</t>
  </si>
  <si>
    <t>金口村一组</t>
  </si>
  <si>
    <t>刘家玉</t>
  </si>
  <si>
    <t>赖凤英</t>
  </si>
  <si>
    <t>李丰财</t>
  </si>
  <si>
    <t>严坪村一组</t>
  </si>
  <si>
    <t>黄锦财</t>
  </si>
  <si>
    <t>严坪村三组</t>
  </si>
  <si>
    <t>秦照银</t>
  </si>
  <si>
    <t>黄欢</t>
  </si>
  <si>
    <t>陈传宝</t>
  </si>
  <si>
    <t>汪国文</t>
  </si>
  <si>
    <t>严坪村四组</t>
  </si>
  <si>
    <t>张治青</t>
  </si>
  <si>
    <t>汪小兰</t>
  </si>
  <si>
    <t>张英</t>
  </si>
  <si>
    <t>张礼言</t>
  </si>
  <si>
    <t>郭绪胜</t>
  </si>
  <si>
    <t>严坪村五组</t>
  </si>
  <si>
    <t>郭广荣</t>
  </si>
  <si>
    <t>刘翠富</t>
  </si>
  <si>
    <t>鲁家芝</t>
  </si>
  <si>
    <t>郭绪宗</t>
  </si>
  <si>
    <t>刘家兰</t>
  </si>
  <si>
    <t>郭静</t>
  </si>
  <si>
    <t>郭绪年</t>
  </si>
  <si>
    <t>郭桂英</t>
  </si>
  <si>
    <t>郭婷婷</t>
  </si>
  <si>
    <t>郭绪炎</t>
  </si>
  <si>
    <t>陈学尧</t>
  </si>
  <si>
    <t>严坪村二组</t>
  </si>
  <si>
    <t>高志学</t>
  </si>
  <si>
    <t>腰庄村三组</t>
  </si>
  <si>
    <t>赖盛莲</t>
  </si>
  <si>
    <t>朱仁连</t>
  </si>
  <si>
    <t>张显民</t>
  </si>
  <si>
    <t>李丕水</t>
  </si>
  <si>
    <t>李红梅</t>
  </si>
  <si>
    <t>吴长凤</t>
  </si>
  <si>
    <t>李丕田</t>
  </si>
  <si>
    <t>兄弟</t>
  </si>
  <si>
    <t>腰庄村四组</t>
  </si>
  <si>
    <t>赵西海</t>
  </si>
  <si>
    <t>赵根强</t>
  </si>
  <si>
    <t>付泽春</t>
  </si>
  <si>
    <t>赵晓翠</t>
  </si>
  <si>
    <t>陈世俭</t>
  </si>
  <si>
    <t>腰庄村五组</t>
  </si>
  <si>
    <t>范培娥</t>
  </si>
  <si>
    <t>范易阳</t>
  </si>
  <si>
    <t>范宽友</t>
  </si>
  <si>
    <t>吴昌贵</t>
  </si>
  <si>
    <t>陈立桥</t>
  </si>
  <si>
    <t>张祖荣</t>
  </si>
  <si>
    <t>霍应梅</t>
  </si>
  <si>
    <t>刘尊涛</t>
  </si>
  <si>
    <t>孙希芳</t>
  </si>
  <si>
    <t>王绍宁</t>
  </si>
  <si>
    <t>王槐志</t>
  </si>
  <si>
    <t>黄家莲</t>
  </si>
  <si>
    <t>王绍稳</t>
  </si>
  <si>
    <t>腰庄村一组</t>
  </si>
  <si>
    <t>王娅</t>
  </si>
  <si>
    <t>肖青富</t>
  </si>
  <si>
    <t>张龙秀</t>
  </si>
  <si>
    <t>王绍啟</t>
  </si>
  <si>
    <t>刘益媛</t>
  </si>
  <si>
    <t>王槐梅</t>
  </si>
  <si>
    <t>王槐鹏</t>
  </si>
  <si>
    <t>赖胜伟</t>
  </si>
  <si>
    <t>桂芳莲</t>
  </si>
  <si>
    <t>赖光焱</t>
  </si>
  <si>
    <t>赖帮群</t>
  </si>
  <si>
    <t>桂新成</t>
  </si>
  <si>
    <t>程先兰</t>
  </si>
  <si>
    <t>韩定旭</t>
  </si>
  <si>
    <t>腰庄村二组</t>
  </si>
  <si>
    <t>李建方</t>
  </si>
  <si>
    <t>何乐进</t>
  </si>
  <si>
    <t>李东阳</t>
  </si>
  <si>
    <t>王绍余</t>
  </si>
  <si>
    <t>李国兰</t>
  </si>
  <si>
    <t>王槐朝</t>
  </si>
  <si>
    <t>王定水</t>
  </si>
  <si>
    <t>赵成义</t>
  </si>
  <si>
    <t>饶耀龙</t>
  </si>
  <si>
    <t>冯思朝</t>
  </si>
  <si>
    <t>油房村二组</t>
  </si>
  <si>
    <t>冯小灵</t>
  </si>
  <si>
    <t>齐学凤</t>
  </si>
  <si>
    <t>吴千良</t>
  </si>
  <si>
    <t>吴迁梅</t>
  </si>
  <si>
    <t>陈楠</t>
  </si>
  <si>
    <t>陈龙</t>
  </si>
  <si>
    <t>陈霞</t>
  </si>
  <si>
    <t>徐庭华</t>
  </si>
  <si>
    <t>油房村六组</t>
  </si>
  <si>
    <t>徐政坤</t>
  </si>
  <si>
    <t>程世根</t>
  </si>
  <si>
    <t>赵为秀</t>
  </si>
  <si>
    <t>方新喜</t>
  </si>
  <si>
    <t>程世有</t>
  </si>
  <si>
    <t>金忠梅</t>
  </si>
  <si>
    <t>邓型旺</t>
  </si>
  <si>
    <t>梁勋虎</t>
  </si>
  <si>
    <t>邓远青</t>
  </si>
  <si>
    <t>程璞凤</t>
  </si>
  <si>
    <t>油房村三组</t>
  </si>
  <si>
    <t>张登明</t>
  </si>
  <si>
    <t>张席杰</t>
  </si>
  <si>
    <t>安娇一</t>
  </si>
  <si>
    <t>张席浩</t>
  </si>
  <si>
    <t>赵在莲</t>
  </si>
  <si>
    <t>邓有根</t>
  </si>
  <si>
    <t>王明英</t>
  </si>
  <si>
    <t>邓家和</t>
  </si>
  <si>
    <t>金忠本</t>
  </si>
  <si>
    <t>油房村四组</t>
  </si>
  <si>
    <t>辛祖连</t>
  </si>
  <si>
    <t>金紫婵</t>
  </si>
  <si>
    <t>金良富</t>
  </si>
  <si>
    <t>金明汉</t>
  </si>
  <si>
    <t>陈新良</t>
  </si>
  <si>
    <t>陈刚</t>
  </si>
  <si>
    <t>宋玉环</t>
  </si>
  <si>
    <t>胡庆林</t>
  </si>
  <si>
    <t>胡吉宝</t>
  </si>
  <si>
    <t>贾燕</t>
  </si>
  <si>
    <t>李世林</t>
  </si>
  <si>
    <t>李书铭</t>
  </si>
  <si>
    <t>赵章梅</t>
  </si>
  <si>
    <t>油房村五组</t>
  </si>
  <si>
    <t>柯贤涛</t>
  </si>
  <si>
    <t>柯贤楠</t>
  </si>
  <si>
    <t>柯贤玲</t>
  </si>
  <si>
    <t>陈新安</t>
  </si>
  <si>
    <t>林雪梅</t>
  </si>
  <si>
    <t>陈燕</t>
  </si>
  <si>
    <t>廖传喜</t>
  </si>
  <si>
    <t>油房村一组</t>
  </si>
  <si>
    <t>梁顺莲</t>
  </si>
  <si>
    <t>廖世广</t>
  </si>
  <si>
    <t>张龙春</t>
  </si>
  <si>
    <t>张祖玉</t>
  </si>
  <si>
    <t>王长安</t>
  </si>
  <si>
    <t>陈新连</t>
  </si>
  <si>
    <t>杨斌秀</t>
  </si>
  <si>
    <t>张祖银</t>
  </si>
  <si>
    <t>方春连</t>
  </si>
  <si>
    <t>廖世根</t>
  </si>
  <si>
    <t>廖佳怡</t>
  </si>
  <si>
    <t>陈正武</t>
  </si>
  <si>
    <t>张希青</t>
  </si>
  <si>
    <t>王桂连</t>
  </si>
  <si>
    <t>张有均</t>
  </si>
  <si>
    <t>阮家红</t>
  </si>
  <si>
    <t>邓秀芳</t>
  </si>
  <si>
    <t>阮腾</t>
  </si>
  <si>
    <t>阮国行</t>
  </si>
  <si>
    <t>陈新华</t>
  </si>
  <si>
    <t>王思兰</t>
  </si>
  <si>
    <t>葛怀进</t>
  </si>
  <si>
    <t>陈远芳</t>
  </si>
  <si>
    <t>柯昌礼</t>
  </si>
  <si>
    <t>程璞英</t>
  </si>
  <si>
    <t>柯增来</t>
  </si>
  <si>
    <t>何丹丹</t>
  </si>
  <si>
    <t>柯肖肖</t>
  </si>
  <si>
    <t>李新梅</t>
  </si>
  <si>
    <t>刘龙印</t>
  </si>
  <si>
    <t>刘胜来</t>
  </si>
  <si>
    <t>张志印</t>
  </si>
  <si>
    <t>赵成秀</t>
  </si>
  <si>
    <t>张榆</t>
  </si>
  <si>
    <t>陈家常</t>
  </si>
  <si>
    <t>云蒙村二组</t>
  </si>
  <si>
    <t>马怀金</t>
  </si>
  <si>
    <t>汤有印</t>
  </si>
  <si>
    <t>汤景东</t>
  </si>
  <si>
    <t>汤长宁</t>
  </si>
  <si>
    <t>杨兴明</t>
  </si>
  <si>
    <t>张远芝</t>
  </si>
  <si>
    <t>贾帮满</t>
  </si>
  <si>
    <t>高华炎</t>
  </si>
  <si>
    <t>云蒙村三组</t>
  </si>
  <si>
    <t>陈家尧</t>
  </si>
  <si>
    <t>云蒙村四组</t>
  </si>
  <si>
    <t>付绪明</t>
  </si>
  <si>
    <t>熊绪连</t>
  </si>
  <si>
    <t>付吉翠</t>
  </si>
  <si>
    <t>付先意</t>
  </si>
  <si>
    <t>陈家娥</t>
  </si>
  <si>
    <t>付红菊</t>
  </si>
  <si>
    <t>王照典</t>
  </si>
  <si>
    <t>云蒙村五组</t>
  </si>
  <si>
    <t xml:space="preserve"> 郝凤兰</t>
  </si>
  <si>
    <t>伍齐学</t>
  </si>
  <si>
    <t>康义凤</t>
  </si>
  <si>
    <t>何福民</t>
  </si>
  <si>
    <t>曹诗安</t>
  </si>
  <si>
    <t>曹书荣</t>
  </si>
  <si>
    <t>李颜寿</t>
  </si>
  <si>
    <t>云蒙村一组</t>
  </si>
  <si>
    <t>姜信梅</t>
  </si>
  <si>
    <t>李腾峰</t>
  </si>
  <si>
    <t>赵祥成</t>
  </si>
  <si>
    <t>刘来群</t>
  </si>
  <si>
    <t>赵尹华</t>
  </si>
  <si>
    <t>曹诗富</t>
  </si>
  <si>
    <t>付绪银</t>
  </si>
  <si>
    <t>李颜成</t>
  </si>
  <si>
    <t>朱采花</t>
  </si>
  <si>
    <t>李丹</t>
  </si>
  <si>
    <t>李磊</t>
  </si>
  <si>
    <t>李颜春</t>
  </si>
  <si>
    <t>高华凤</t>
  </si>
  <si>
    <t>双喜村二组</t>
  </si>
  <si>
    <t>高华山</t>
  </si>
  <si>
    <t>王能银</t>
  </si>
  <si>
    <t>双喜村三组</t>
  </si>
  <si>
    <t>毛义兰</t>
  </si>
  <si>
    <t>匡吉连</t>
  </si>
  <si>
    <t>赵荣兰</t>
  </si>
  <si>
    <t>双喜村五组</t>
  </si>
  <si>
    <t>陈家水</t>
  </si>
  <si>
    <t>双喜村一组</t>
  </si>
  <si>
    <t>陈家龙</t>
  </si>
  <si>
    <t>王兴根</t>
  </si>
  <si>
    <t>王慈明</t>
  </si>
  <si>
    <t>邓正芳</t>
  </si>
  <si>
    <t>王鹏</t>
  </si>
  <si>
    <t>王照席</t>
  </si>
  <si>
    <t>蔡茂兰</t>
  </si>
  <si>
    <t>陈祥民</t>
  </si>
  <si>
    <t>郝乾君</t>
  </si>
  <si>
    <t>杨善兰</t>
  </si>
  <si>
    <t>孔祥发</t>
  </si>
  <si>
    <t>刘达青</t>
  </si>
  <si>
    <t>孔令杰</t>
  </si>
  <si>
    <t>孔德阳</t>
  </si>
  <si>
    <t>孔德淇</t>
  </si>
  <si>
    <t>吴梓珍</t>
  </si>
  <si>
    <t>钟梦洁</t>
  </si>
  <si>
    <t>吴垚</t>
  </si>
  <si>
    <t>王有青</t>
  </si>
  <si>
    <t>王功耀</t>
  </si>
  <si>
    <t>高华停</t>
  </si>
  <si>
    <t>倪礼娥</t>
  </si>
  <si>
    <t>陈家宽</t>
  </si>
  <si>
    <t>刘明秀</t>
  </si>
  <si>
    <t xml:space="preserve"> </t>
  </si>
  <si>
    <t>王照生</t>
  </si>
  <si>
    <t>王鑫</t>
  </si>
  <si>
    <t>霍昌珊</t>
  </si>
  <si>
    <t>付绪连</t>
  </si>
  <si>
    <t>刘显水</t>
  </si>
  <si>
    <t>马晓花</t>
  </si>
  <si>
    <t>陈宏兰</t>
  </si>
  <si>
    <t>刘瑞智</t>
  </si>
  <si>
    <t>刘成</t>
  </si>
  <si>
    <t>之长子</t>
  </si>
  <si>
    <t>刘祥</t>
  </si>
  <si>
    <t>陈安有</t>
  </si>
  <si>
    <t>黄太风</t>
  </si>
  <si>
    <t>付绪久</t>
  </si>
  <si>
    <t>付绪泉</t>
  </si>
  <si>
    <t>付绪文</t>
  </si>
  <si>
    <t>熊帮兰</t>
  </si>
  <si>
    <t>汤景宏</t>
  </si>
  <si>
    <t>王功秀</t>
  </si>
  <si>
    <t>汤长琴</t>
  </si>
  <si>
    <t>汤长坤</t>
  </si>
  <si>
    <t>王曾贤</t>
  </si>
  <si>
    <t>中山村二组</t>
  </si>
  <si>
    <t>苏厚久</t>
  </si>
  <si>
    <t>苏小霞</t>
  </si>
  <si>
    <t>王章平</t>
  </si>
  <si>
    <t>徐宗巧</t>
  </si>
  <si>
    <t>王花</t>
  </si>
  <si>
    <t>侯书宁</t>
  </si>
  <si>
    <t>中山村三组</t>
  </si>
  <si>
    <t>谢同贵</t>
  </si>
  <si>
    <t>刘光莲</t>
  </si>
  <si>
    <t>谢忠炎</t>
  </si>
  <si>
    <t>郭绪文</t>
  </si>
  <si>
    <t>中山村四组</t>
  </si>
  <si>
    <t>魏长宝</t>
  </si>
  <si>
    <t>魏延祥</t>
  </si>
  <si>
    <t>鲁庆斌</t>
  </si>
  <si>
    <t>陈家和</t>
  </si>
  <si>
    <t>罗来富</t>
  </si>
  <si>
    <t>刘增秀</t>
  </si>
  <si>
    <t>罗贤维</t>
  </si>
  <si>
    <t>李延兵</t>
  </si>
  <si>
    <t>李新宝</t>
  </si>
  <si>
    <t>罗来贤</t>
  </si>
  <si>
    <t>杜万槐</t>
  </si>
  <si>
    <t>中山村五组</t>
  </si>
  <si>
    <t>陈顺清</t>
  </si>
  <si>
    <t>杜绍金</t>
  </si>
  <si>
    <t>匡吉海</t>
  </si>
  <si>
    <t>李先兰</t>
  </si>
  <si>
    <t>中山村一组</t>
  </si>
  <si>
    <t>阮家彬</t>
  </si>
  <si>
    <t>奶孙</t>
  </si>
  <si>
    <t>阮仕江</t>
  </si>
  <si>
    <t>陈顺银</t>
  </si>
  <si>
    <t>阮梓轩</t>
  </si>
  <si>
    <t>陈家程</t>
  </si>
  <si>
    <t>李延德</t>
  </si>
  <si>
    <t>刘家焕</t>
  </si>
  <si>
    <t>阮仕政</t>
  </si>
  <si>
    <t>齐学善</t>
  </si>
  <si>
    <t>齐开琴</t>
  </si>
  <si>
    <t>齐吉祥</t>
  </si>
  <si>
    <t>外孙</t>
  </si>
  <si>
    <t>曹盛和</t>
  </si>
  <si>
    <t>杜万翠</t>
  </si>
  <si>
    <t>毛宁</t>
  </si>
  <si>
    <t>毛婷婷</t>
  </si>
  <si>
    <t>王选宝</t>
  </si>
  <si>
    <t>田忠友</t>
  </si>
  <si>
    <t>王曾啟</t>
  </si>
  <si>
    <t>王曾堂</t>
  </si>
  <si>
    <t>舒宗凤</t>
  </si>
  <si>
    <t>孔凡茂</t>
  </si>
  <si>
    <t>孔玉兰</t>
  </si>
  <si>
    <t>王功芹</t>
  </si>
  <si>
    <t>王配良</t>
  </si>
  <si>
    <t>王配会</t>
  </si>
  <si>
    <t>姐姐</t>
  </si>
  <si>
    <t>刘显生</t>
  </si>
  <si>
    <t>王存芳</t>
  </si>
  <si>
    <t>刘鹏臻</t>
  </si>
  <si>
    <t>王曾安</t>
  </si>
  <si>
    <t>李文兰</t>
  </si>
  <si>
    <t>孔凡生</t>
  </si>
  <si>
    <t>王功贤</t>
  </si>
  <si>
    <t>孔均均</t>
  </si>
  <si>
    <t>孔令浩</t>
  </si>
  <si>
    <t>孔令娜</t>
  </si>
  <si>
    <t>李延龙</t>
  </si>
  <si>
    <t>李延山</t>
  </si>
  <si>
    <t>王佩莲</t>
  </si>
  <si>
    <t>魏长华</t>
  </si>
  <si>
    <t>魏铭轩</t>
  </si>
  <si>
    <t>魏春妮</t>
  </si>
  <si>
    <t>魏延坤</t>
  </si>
  <si>
    <t>付光英</t>
  </si>
  <si>
    <t>李延涛</t>
  </si>
  <si>
    <t>陈道霞</t>
  </si>
  <si>
    <t>李新怡</t>
  </si>
  <si>
    <t>李新乐</t>
  </si>
  <si>
    <t>阮英啟</t>
  </si>
  <si>
    <t>鲁家均</t>
  </si>
  <si>
    <t>曹士清</t>
  </si>
  <si>
    <t>继父</t>
  </si>
  <si>
    <t>李延海</t>
  </si>
  <si>
    <t>李世英</t>
  </si>
  <si>
    <t>鲁庆堂</t>
  </si>
  <si>
    <t>陈家青</t>
  </si>
  <si>
    <t>姜礼余</t>
  </si>
  <si>
    <t>魏延梅</t>
  </si>
  <si>
    <t>姜校波</t>
  </si>
  <si>
    <t>罗来学</t>
  </si>
  <si>
    <t>蔡科梅</t>
  </si>
  <si>
    <t>罗丹丹</t>
  </si>
  <si>
    <t>罗乐</t>
  </si>
  <si>
    <t>刘光成</t>
  </si>
  <si>
    <t>黄镇娥</t>
  </si>
  <si>
    <t>刘翠林</t>
  </si>
  <si>
    <t>黎世莲</t>
  </si>
  <si>
    <t>刘雯</t>
  </si>
  <si>
    <t>刘照泓</t>
  </si>
  <si>
    <t>齐开言</t>
  </si>
  <si>
    <t>吴梓芹</t>
  </si>
  <si>
    <t>齐吉松</t>
  </si>
  <si>
    <t>齐娜</t>
  </si>
  <si>
    <t>李昌得</t>
  </si>
  <si>
    <t>匡绪芝</t>
  </si>
  <si>
    <t>李红</t>
  </si>
  <si>
    <t>之次子</t>
  </si>
  <si>
    <t>合计：367户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</si>
</sst>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6"/>
      <name val="方正小标宋简体"/>
      <charset val="134"/>
    </font>
    <font>
      <sz val="9"/>
      <name val="方正小标宋简体"/>
      <charset val="134"/>
    </font>
    <font>
      <sz val="9"/>
      <name val="Courier New"/>
      <charset val="0"/>
    </font>
    <font>
      <sz val="9"/>
      <name val="宋体"/>
      <charset val="0"/>
    </font>
    <font>
      <sz val="9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20"/>
      <name val="Tahoma"/>
      <charset val="134"/>
    </font>
    <font>
      <sz val="11"/>
      <color indexed="1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indexed="52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9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8" borderId="15" applyNumberFormat="0" applyFont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5" borderId="20" applyNumberFormat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20" fillId="16" borderId="19" applyNumberFormat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15" borderId="23" applyNumberFormat="0" applyAlignment="0" applyProtection="0">
      <alignment vertical="center"/>
    </xf>
    <xf numFmtId="0" fontId="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7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4" borderId="0" applyNumberFormat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0" fillId="51" borderId="28" applyNumberFormat="0" applyFont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78" applyFont="1" applyFill="1" applyBorder="1" applyAlignment="1">
      <alignment horizontal="center" vertical="center"/>
    </xf>
    <xf numFmtId="0" fontId="5" fillId="0" borderId="0" xfId="78" applyFont="1" applyFill="1" applyBorder="1" applyAlignment="1">
      <alignment horizontal="center" vertical="center"/>
    </xf>
    <xf numFmtId="176" fontId="5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14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141" applyFont="1" applyFill="1" applyBorder="1" applyAlignment="1">
      <alignment horizontal="center" vertical="center"/>
    </xf>
    <xf numFmtId="0" fontId="2" fillId="0" borderId="1" xfId="141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14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141" applyFont="1" applyFill="1" applyBorder="1" applyAlignment="1">
      <alignment horizontal="center" vertical="center"/>
    </xf>
    <xf numFmtId="176" fontId="2" fillId="0" borderId="2" xfId="141" applyNumberFormat="1" applyFont="1" applyFill="1" applyBorder="1" applyAlignment="1">
      <alignment horizontal="center" vertical="center"/>
    </xf>
    <xf numFmtId="0" fontId="2" fillId="0" borderId="2" xfId="141" applyFont="1" applyFill="1" applyBorder="1" applyAlignment="1">
      <alignment horizontal="center" vertical="center"/>
    </xf>
    <xf numFmtId="0" fontId="2" fillId="0" borderId="2" xfId="141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41" applyFont="1" applyFill="1" applyBorder="1" applyAlignment="1">
      <alignment horizontal="center" vertical="center" wrapText="1"/>
    </xf>
    <xf numFmtId="0" fontId="2" fillId="0" borderId="2" xfId="14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4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/>
    </xf>
    <xf numFmtId="176" fontId="2" fillId="0" borderId="1" xfId="92" applyNumberFormat="1" applyFont="1" applyFill="1" applyBorder="1" applyAlignment="1">
      <alignment horizontal="center" vertical="center"/>
    </xf>
    <xf numFmtId="0" fontId="2" fillId="0" borderId="1" xfId="92" applyNumberFormat="1" applyFont="1" applyFill="1" applyBorder="1" applyAlignment="1">
      <alignment horizontal="center" vertical="center"/>
    </xf>
    <xf numFmtId="49" fontId="2" fillId="0" borderId="1" xfId="92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141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0" xfId="14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14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94" applyFont="1" applyFill="1" applyBorder="1" applyAlignment="1">
      <alignment horizontal="center" vertical="center"/>
    </xf>
    <xf numFmtId="49" fontId="2" fillId="0" borderId="1" xfId="94" applyNumberFormat="1" applyFont="1" applyFill="1" applyBorder="1" applyAlignment="1">
      <alignment horizontal="center" vertical="center"/>
    </xf>
    <xf numFmtId="177" fontId="2" fillId="0" borderId="1" xfId="14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91" applyFont="1" applyFill="1" applyBorder="1" applyAlignment="1">
      <alignment horizontal="center" vertical="center"/>
    </xf>
    <xf numFmtId="176" fontId="2" fillId="0" borderId="1" xfId="91" applyNumberFormat="1" applyFont="1" applyFill="1" applyBorder="1" applyAlignment="1">
      <alignment horizontal="center" vertical="center"/>
    </xf>
    <xf numFmtId="0" fontId="2" fillId="0" borderId="1" xfId="9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141" applyFont="1" applyFill="1" applyBorder="1" applyAlignment="1">
      <alignment horizontal="center" vertical="center"/>
    </xf>
    <xf numFmtId="176" fontId="2" fillId="0" borderId="11" xfId="141" applyNumberFormat="1" applyFont="1" applyFill="1" applyBorder="1" applyAlignment="1">
      <alignment horizontal="center" vertical="center"/>
    </xf>
    <xf numFmtId="0" fontId="2" fillId="0" borderId="11" xfId="141" applyFont="1" applyFill="1" applyBorder="1" applyAlignment="1">
      <alignment horizontal="center" vertical="center"/>
    </xf>
    <xf numFmtId="0" fontId="2" fillId="0" borderId="11" xfId="141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11" xfId="141" applyFont="1" applyFill="1" applyBorder="1" applyAlignment="1">
      <alignment horizontal="center" vertical="center" wrapText="1"/>
    </xf>
    <xf numFmtId="0" fontId="3" fillId="0" borderId="8" xfId="141" applyFont="1" applyFill="1" applyBorder="1" applyAlignment="1">
      <alignment horizontal="center" vertical="center"/>
    </xf>
    <xf numFmtId="0" fontId="3" fillId="0" borderId="1" xfId="141" applyFont="1" applyFill="1" applyBorder="1" applyAlignment="1">
      <alignment horizontal="center" vertical="center"/>
    </xf>
    <xf numFmtId="0" fontId="2" fillId="0" borderId="1" xfId="177" applyFont="1" applyFill="1" applyBorder="1" applyAlignment="1">
      <alignment horizontal="center" vertical="center"/>
    </xf>
    <xf numFmtId="176" fontId="2" fillId="0" borderId="1" xfId="177" applyNumberFormat="1" applyFont="1" applyFill="1" applyBorder="1" applyAlignment="1">
      <alignment horizontal="center" vertical="center"/>
    </xf>
    <xf numFmtId="0" fontId="2" fillId="0" borderId="1" xfId="177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8" xfId="14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90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常规 12 2 2" xfId="19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13 5" xfId="32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适中" xfId="40" builtinId="28"/>
    <cellStyle name="常规 3 2 6" xfId="41"/>
    <cellStyle name="40% - 强调文字颜色 2 2" xfId="42"/>
    <cellStyle name="20% - 强调文字颜色 5" xfId="43" builtinId="46"/>
    <cellStyle name="强调文字颜色 1" xfId="44" builtinId="29"/>
    <cellStyle name="常规 14 5" xfId="45"/>
    <cellStyle name="40% - 强调文字颜色 5 2" xfId="46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常规_农村花名册_2" xfId="51"/>
    <cellStyle name="60% - 强调文字颜色 4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40% - 强调文字颜色 6 2" xfId="65"/>
    <cellStyle name="20% - 强调文字颜色 2 2" xfId="66"/>
    <cellStyle name="20% - 强调文字颜色 3 2" xfId="67"/>
    <cellStyle name="常规 3 2 5" xfId="68"/>
    <cellStyle name="20% - 强调文字颜色 4 2" xfId="69"/>
    <cellStyle name="常规 3" xfId="70"/>
    <cellStyle name="20% - 强调文字颜色 5 2" xfId="71"/>
    <cellStyle name="20% - 强调文字颜色 6 2" xfId="72"/>
    <cellStyle name="40% - 强调文字颜色 3 2" xfId="73"/>
    <cellStyle name="常规 12 5" xfId="74"/>
    <cellStyle name="60% - 强调文字颜色 1 2" xfId="75"/>
    <cellStyle name="常规 3 2 7" xfId="76"/>
    <cellStyle name="60% - 强调文字颜色 2 2" xfId="77"/>
    <cellStyle name="常规 5" xfId="78"/>
    <cellStyle name="60% - 强调文字颜色 3 2" xfId="79"/>
    <cellStyle name="60% - 强调文字颜色 5 2" xfId="80"/>
    <cellStyle name="常规 3_复件 杏坪镇2季度农村低保" xfId="81"/>
    <cellStyle name="60% - 强调文字颜色 6 2" xfId="82"/>
    <cellStyle name="标题 1 2" xfId="83"/>
    <cellStyle name="常规 2 2 6" xfId="84"/>
    <cellStyle name="标题 2 2" xfId="85"/>
    <cellStyle name="标题 3 2" xfId="86"/>
    <cellStyle name="标题 4 2" xfId="87"/>
    <cellStyle name="常规 2 5 6" xfId="88"/>
    <cellStyle name="标题 5" xfId="89"/>
    <cellStyle name="差 2" xfId="90"/>
    <cellStyle name="常规 10" xfId="91"/>
    <cellStyle name="常规 11" xfId="92"/>
    <cellStyle name="常规 110" xfId="93"/>
    <cellStyle name="常规 12" xfId="94"/>
    <cellStyle name="常规 12 10" xfId="95"/>
    <cellStyle name="常规 12 11" xfId="96"/>
    <cellStyle name="常规 12 12" xfId="97"/>
    <cellStyle name="常规 12 2" xfId="98"/>
    <cellStyle name="常规 12 2_复件 杏坪镇2季度农村低保" xfId="99"/>
    <cellStyle name="常规 12 3" xfId="100"/>
    <cellStyle name="常规 12 4" xfId="101"/>
    <cellStyle name="常规 12 6" xfId="102"/>
    <cellStyle name="常规 12 7" xfId="103"/>
    <cellStyle name="常规 12 8" xfId="104"/>
    <cellStyle name="常规 12 9" xfId="105"/>
    <cellStyle name="常规 13" xfId="106"/>
    <cellStyle name="常规 13 10" xfId="107"/>
    <cellStyle name="常规 13 11" xfId="108"/>
    <cellStyle name="常规 3 2 10" xfId="109"/>
    <cellStyle name="常规 13 12" xfId="110"/>
    <cellStyle name="常规 3 2 11" xfId="111"/>
    <cellStyle name="常规 13 2" xfId="112"/>
    <cellStyle name="常规 13 2 2" xfId="113"/>
    <cellStyle name="常规 2 2 8" xfId="114"/>
    <cellStyle name="常规 13 2_复件 杏坪镇2季度农村低保" xfId="115"/>
    <cellStyle name="常规 13 3" xfId="116"/>
    <cellStyle name="常规 13 4" xfId="117"/>
    <cellStyle name="常规 13 6" xfId="118"/>
    <cellStyle name="常规 13 7" xfId="119"/>
    <cellStyle name="常规 13 8" xfId="120"/>
    <cellStyle name="常规 13 9" xfId="121"/>
    <cellStyle name="常规 14" xfId="122"/>
    <cellStyle name="常规 14 10" xfId="123"/>
    <cellStyle name="常规 14 11" xfId="124"/>
    <cellStyle name="常规 14 12" xfId="125"/>
    <cellStyle name="常规 14 2" xfId="126"/>
    <cellStyle name="常规 14 2 2" xfId="127"/>
    <cellStyle name="常规 3 2 8" xfId="128"/>
    <cellStyle name="常规 14 2_复件 杏坪镇2季度农村低保" xfId="129"/>
    <cellStyle name="常规 14 3" xfId="130"/>
    <cellStyle name="常规 14 4" xfId="131"/>
    <cellStyle name="常规 14 6" xfId="132"/>
    <cellStyle name="常规 14 7" xfId="133"/>
    <cellStyle name="常规 14 8" xfId="134"/>
    <cellStyle name="常规 14 9" xfId="135"/>
    <cellStyle name="常规 15" xfId="136"/>
    <cellStyle name="常规 16" xfId="137"/>
    <cellStyle name="常规 17" xfId="138"/>
    <cellStyle name="常规 18" xfId="139"/>
    <cellStyle name="常规 19" xfId="140"/>
    <cellStyle name="常规 2" xfId="141"/>
    <cellStyle name="常规 2 2" xfId="142"/>
    <cellStyle name="常规 2 2 10" xfId="143"/>
    <cellStyle name="常规 2 2 11" xfId="144"/>
    <cellStyle name="常规 2 2 12" xfId="145"/>
    <cellStyle name="常规 2 2 2" xfId="146"/>
    <cellStyle name="常规 2 2 2 2" xfId="147"/>
    <cellStyle name="常规 2 2 2_复件 杏坪镇2季度农村低保" xfId="148"/>
    <cellStyle name="常规 2 2 3" xfId="149"/>
    <cellStyle name="常规 2 2 5" xfId="150"/>
    <cellStyle name="常规 2 2 7" xfId="151"/>
    <cellStyle name="常规 2 2 9" xfId="152"/>
    <cellStyle name="常规 2 3" xfId="153"/>
    <cellStyle name="常规 2 4" xfId="154"/>
    <cellStyle name="常规 2 5" xfId="155"/>
    <cellStyle name="强调文字颜色 4 2" xfId="156"/>
    <cellStyle name="常规 2 5 10" xfId="157"/>
    <cellStyle name="常规 2 5 11" xfId="158"/>
    <cellStyle name="常规 2 5 2" xfId="159"/>
    <cellStyle name="常规 2 5 3" xfId="160"/>
    <cellStyle name="常规 2 5 4" xfId="161"/>
    <cellStyle name="常规 2 5 5" xfId="162"/>
    <cellStyle name="常规 2 5 7" xfId="163"/>
    <cellStyle name="常规 2 5 8" xfId="164"/>
    <cellStyle name="检查单元格 2" xfId="165"/>
    <cellStyle name="常规 2 5 9" xfId="166"/>
    <cellStyle name="常规 2 8" xfId="167"/>
    <cellStyle name="输入 2" xfId="168"/>
    <cellStyle name="常规 2 9" xfId="169"/>
    <cellStyle name="常规 3 2" xfId="170"/>
    <cellStyle name="常规 3 2 2" xfId="171"/>
    <cellStyle name="常规 3 2 3" xfId="172"/>
    <cellStyle name="常规 3 2 4" xfId="173"/>
    <cellStyle name="常规 3 2 9" xfId="174"/>
    <cellStyle name="常规 4" xfId="175"/>
    <cellStyle name="常规 7" xfId="176"/>
    <cellStyle name="常规 8" xfId="177"/>
    <cellStyle name="常规 9" xfId="178"/>
    <cellStyle name="好 2" xfId="179"/>
    <cellStyle name="汇总 2" xfId="180"/>
    <cellStyle name="解释性文本 2" xfId="181"/>
    <cellStyle name="警告文本 2" xfId="182"/>
    <cellStyle name="链接单元格 2" xfId="183"/>
    <cellStyle name="强调文字颜色 1 2" xfId="184"/>
    <cellStyle name="强调文字颜色 2 2" xfId="185"/>
    <cellStyle name="强调文字颜色 3 2" xfId="186"/>
    <cellStyle name="强调文字颜色 5 2" xfId="187"/>
    <cellStyle name="强调文字颜色 6 2" xfId="188"/>
    <cellStyle name="注释 2" xfId="18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70C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917"/>
  <sheetViews>
    <sheetView tabSelected="1" zoomScale="130" zoomScaleNormal="130" workbookViewId="0">
      <selection activeCell="R4" sqref="R4"/>
    </sheetView>
  </sheetViews>
  <sheetFormatPr defaultColWidth="9" defaultRowHeight="15.75" customHeight="1"/>
  <cols>
    <col min="1" max="1" width="3.9" style="2" customWidth="1"/>
    <col min="2" max="2" width="4.9" style="2" customWidth="1"/>
    <col min="3" max="3" width="6.4" style="2" customWidth="1"/>
    <col min="4" max="4" width="4.70833333333333" style="6" customWidth="1"/>
    <col min="5" max="5" width="3.1" style="2" customWidth="1"/>
    <col min="6" max="6" width="6.2" style="2" customWidth="1"/>
    <col min="7" max="7" width="3.9" style="7" customWidth="1"/>
    <col min="8" max="8" width="12.6" style="2" customWidth="1"/>
    <col min="9" max="9" width="4.2" style="2" customWidth="1"/>
    <col min="10" max="10" width="5.7" style="2" customWidth="1"/>
    <col min="11" max="11" width="4.6" style="2" customWidth="1"/>
    <col min="12" max="12" width="6.7" style="2" customWidth="1"/>
    <col min="13" max="13" width="8.1" style="2" customWidth="1"/>
    <col min="14" max="14" width="6.9" style="2" customWidth="1"/>
    <col min="15" max="15" width="10.975" style="2" customWidth="1"/>
    <col min="16" max="16384" width="9" style="2"/>
  </cols>
  <sheetData>
    <row r="1" ht="22.05" customHeight="1" spans="1:15">
      <c r="A1" s="8" t="s">
        <v>0</v>
      </c>
      <c r="B1" s="8"/>
      <c r="C1" s="9"/>
      <c r="D1" s="10"/>
      <c r="E1" s="8"/>
      <c r="F1" s="8"/>
      <c r="G1" s="11"/>
      <c r="H1" s="8"/>
      <c r="I1" s="8"/>
      <c r="J1" s="8"/>
      <c r="K1" s="8"/>
      <c r="L1" s="8"/>
      <c r="M1" s="8"/>
      <c r="N1" s="8"/>
      <c r="O1" s="8"/>
    </row>
    <row r="2" customHeight="1" spans="1:15">
      <c r="A2" s="12" t="s">
        <v>1</v>
      </c>
      <c r="B2" s="12"/>
      <c r="C2" s="12"/>
      <c r="D2" s="13"/>
      <c r="E2" s="12"/>
      <c r="F2" s="12"/>
      <c r="G2" s="14"/>
      <c r="H2" s="12"/>
      <c r="I2" s="12"/>
      <c r="J2" s="12"/>
      <c r="K2" s="12"/>
      <c r="L2" s="12"/>
      <c r="M2" s="12"/>
      <c r="N2" s="12"/>
      <c r="O2" s="12"/>
    </row>
    <row r="3" s="1" customFormat="1" customHeight="1" spans="1:15">
      <c r="A3" s="15" t="s">
        <v>2</v>
      </c>
      <c r="B3" s="15" t="s">
        <v>3</v>
      </c>
      <c r="C3" s="15"/>
      <c r="D3" s="16" t="s">
        <v>4</v>
      </c>
      <c r="E3" s="17" t="s">
        <v>5</v>
      </c>
      <c r="F3" s="17" t="s">
        <v>6</v>
      </c>
      <c r="G3" s="18" t="s">
        <v>7</v>
      </c>
      <c r="H3" s="17" t="s">
        <v>8</v>
      </c>
      <c r="I3" s="17" t="s">
        <v>9</v>
      </c>
      <c r="J3" s="17" t="s">
        <v>10</v>
      </c>
      <c r="K3" s="15" t="s">
        <v>11</v>
      </c>
      <c r="L3" s="15"/>
      <c r="M3" s="15" t="s">
        <v>12</v>
      </c>
      <c r="N3" s="38" t="s">
        <v>13</v>
      </c>
      <c r="O3" s="38" t="s">
        <v>14</v>
      </c>
    </row>
    <row r="4" s="1" customFormat="1" ht="22.5" customHeight="1" spans="1:15">
      <c r="A4" s="15"/>
      <c r="B4" s="15"/>
      <c r="C4" s="15"/>
      <c r="D4" s="19"/>
      <c r="E4" s="17"/>
      <c r="F4" s="17"/>
      <c r="G4" s="18"/>
      <c r="H4" s="17"/>
      <c r="I4" s="17"/>
      <c r="J4" s="17"/>
      <c r="K4" s="15" t="s">
        <v>15</v>
      </c>
      <c r="L4" s="15" t="s">
        <v>16</v>
      </c>
      <c r="M4" s="15"/>
      <c r="N4" s="39"/>
      <c r="O4" s="39"/>
    </row>
    <row r="5" ht="12.6" customHeight="1" spans="1:15">
      <c r="A5" s="20">
        <f>IF(B5="户主",COUNTIF($B$5:B5,$B$5),"")</f>
        <v>1</v>
      </c>
      <c r="B5" s="15" t="s">
        <v>17</v>
      </c>
      <c r="C5" s="15" t="s">
        <v>18</v>
      </c>
      <c r="D5" s="21">
        <v>68</v>
      </c>
      <c r="E5" s="15" t="s">
        <v>19</v>
      </c>
      <c r="F5" s="15" t="s">
        <v>17</v>
      </c>
      <c r="G5" s="18">
        <v>3</v>
      </c>
      <c r="H5" s="15" t="s">
        <v>20</v>
      </c>
      <c r="I5" s="15" t="s">
        <v>21</v>
      </c>
      <c r="J5" s="27">
        <f>G5*289</f>
        <v>867</v>
      </c>
      <c r="K5" s="15"/>
      <c r="L5" s="15"/>
      <c r="M5" s="15">
        <f>J5+L5</f>
        <v>867</v>
      </c>
      <c r="N5" s="15">
        <v>15</v>
      </c>
      <c r="O5" s="15">
        <f>M5*3+N5</f>
        <v>2616</v>
      </c>
    </row>
    <row r="6" ht="12.6" customHeight="1" spans="1:15">
      <c r="A6" s="20" t="str">
        <f>IF(B6="户主",COUNTIF($B$5:B6,$B$5),"")</f>
        <v/>
      </c>
      <c r="B6" s="15" t="s">
        <v>22</v>
      </c>
      <c r="C6" s="15" t="s">
        <v>23</v>
      </c>
      <c r="D6" s="21">
        <v>64</v>
      </c>
      <c r="E6" s="15" t="s">
        <v>24</v>
      </c>
      <c r="F6" s="15" t="s">
        <v>25</v>
      </c>
      <c r="G6" s="18"/>
      <c r="H6" s="15" t="s">
        <v>20</v>
      </c>
      <c r="I6" s="15" t="s">
        <v>21</v>
      </c>
      <c r="J6" s="15"/>
      <c r="K6" s="15"/>
      <c r="L6" s="15"/>
      <c r="M6" s="15"/>
      <c r="N6" s="15"/>
      <c r="O6" s="15"/>
    </row>
    <row r="7" ht="12.6" customHeight="1" spans="1:15">
      <c r="A7" s="20" t="str">
        <f>IF(B7="户主",COUNTIF($B$5:B7,$B$5),"")</f>
        <v/>
      </c>
      <c r="B7" s="15" t="s">
        <v>22</v>
      </c>
      <c r="C7" s="15" t="s">
        <v>26</v>
      </c>
      <c r="D7" s="21">
        <v>19</v>
      </c>
      <c r="E7" s="15" t="s">
        <v>24</v>
      </c>
      <c r="F7" s="15" t="s">
        <v>27</v>
      </c>
      <c r="G7" s="18"/>
      <c r="H7" s="15" t="s">
        <v>20</v>
      </c>
      <c r="I7" s="15" t="s">
        <v>21</v>
      </c>
      <c r="J7" s="15"/>
      <c r="K7" s="15"/>
      <c r="L7" s="15"/>
      <c r="M7" s="15"/>
      <c r="N7" s="15"/>
      <c r="O7" s="15"/>
    </row>
    <row r="8" ht="12.6" customHeight="1" spans="1:15">
      <c r="A8" s="20">
        <f>IF(B8="户主",COUNTIF($B$5:B8,$B$5),"")</f>
        <v>2</v>
      </c>
      <c r="B8" s="15" t="s">
        <v>17</v>
      </c>
      <c r="C8" s="15" t="s">
        <v>28</v>
      </c>
      <c r="D8" s="21">
        <v>68</v>
      </c>
      <c r="E8" s="15" t="s">
        <v>19</v>
      </c>
      <c r="F8" s="15" t="s">
        <v>17</v>
      </c>
      <c r="G8" s="18">
        <v>3</v>
      </c>
      <c r="H8" s="15" t="s">
        <v>20</v>
      </c>
      <c r="I8" s="15" t="s">
        <v>21</v>
      </c>
      <c r="J8" s="27">
        <f>G8*289</f>
        <v>867</v>
      </c>
      <c r="K8" s="15"/>
      <c r="L8" s="15"/>
      <c r="M8" s="15">
        <f>J8+L8+L9+L10</f>
        <v>867</v>
      </c>
      <c r="N8" s="15">
        <v>15</v>
      </c>
      <c r="O8" s="15">
        <f>M8*3+N8</f>
        <v>2616</v>
      </c>
    </row>
    <row r="9" ht="12.6" customHeight="1" spans="1:15">
      <c r="A9" s="20" t="str">
        <f>IF(B9="户主",COUNTIF($B$5:B9,$B$5),"")</f>
        <v/>
      </c>
      <c r="B9" s="15" t="s">
        <v>22</v>
      </c>
      <c r="C9" s="15" t="s">
        <v>29</v>
      </c>
      <c r="D9" s="21">
        <v>67</v>
      </c>
      <c r="E9" s="15" t="s">
        <v>24</v>
      </c>
      <c r="F9" s="15" t="s">
        <v>25</v>
      </c>
      <c r="G9" s="18"/>
      <c r="H9" s="15" t="s">
        <v>20</v>
      </c>
      <c r="I9" s="15" t="s">
        <v>21</v>
      </c>
      <c r="J9" s="15"/>
      <c r="K9" s="15"/>
      <c r="L9" s="15"/>
      <c r="M9" s="15"/>
      <c r="N9" s="15"/>
      <c r="O9" s="15"/>
    </row>
    <row r="10" s="2" customFormat="1" ht="12.6" customHeight="1" spans="1:15">
      <c r="A10" s="20" t="str">
        <f>IF(B10="户主",COUNTIF($B$5:B10,$B$5),"")</f>
        <v/>
      </c>
      <c r="B10" s="15" t="s">
        <v>22</v>
      </c>
      <c r="C10" s="15" t="s">
        <v>30</v>
      </c>
      <c r="D10" s="22">
        <v>44</v>
      </c>
      <c r="E10" s="15" t="s">
        <v>19</v>
      </c>
      <c r="F10" s="15" t="s">
        <v>31</v>
      </c>
      <c r="G10" s="18"/>
      <c r="H10" s="15" t="s">
        <v>20</v>
      </c>
      <c r="I10" s="15" t="s">
        <v>21</v>
      </c>
      <c r="J10" s="15"/>
      <c r="K10" s="15"/>
      <c r="L10" s="15"/>
      <c r="M10" s="15"/>
      <c r="N10" s="15"/>
      <c r="O10" s="15"/>
    </row>
    <row r="11" ht="12.6" customHeight="1" spans="1:15">
      <c r="A11" s="20">
        <f>IF(B11="户主",COUNTIF($B$5:B11,$B$5),"")</f>
        <v>3</v>
      </c>
      <c r="B11" s="15" t="s">
        <v>17</v>
      </c>
      <c r="C11" s="15" t="s">
        <v>32</v>
      </c>
      <c r="D11" s="21">
        <v>61</v>
      </c>
      <c r="E11" s="15" t="s">
        <v>19</v>
      </c>
      <c r="F11" s="15" t="s">
        <v>17</v>
      </c>
      <c r="G11" s="18">
        <v>2</v>
      </c>
      <c r="H11" s="15" t="s">
        <v>33</v>
      </c>
      <c r="I11" s="15" t="s">
        <v>21</v>
      </c>
      <c r="J11" s="27">
        <f>G11*289</f>
        <v>578</v>
      </c>
      <c r="K11" s="15"/>
      <c r="L11" s="15"/>
      <c r="M11" s="15">
        <f>J11+L11</f>
        <v>578</v>
      </c>
      <c r="N11" s="15">
        <v>15</v>
      </c>
      <c r="O11" s="15">
        <f>M11*3+N11</f>
        <v>1749</v>
      </c>
    </row>
    <row r="12" ht="12.6" customHeight="1" spans="1:15">
      <c r="A12" s="20" t="str">
        <f>IF(B12="户主",COUNTIF($B$5:B12,$B$5),"")</f>
        <v/>
      </c>
      <c r="B12" s="15" t="s">
        <v>22</v>
      </c>
      <c r="C12" s="23" t="s">
        <v>34</v>
      </c>
      <c r="D12" s="21">
        <v>61</v>
      </c>
      <c r="E12" s="15" t="s">
        <v>24</v>
      </c>
      <c r="F12" s="15" t="s">
        <v>25</v>
      </c>
      <c r="G12" s="18"/>
      <c r="H12" s="15" t="s">
        <v>33</v>
      </c>
      <c r="I12" s="15" t="s">
        <v>21</v>
      </c>
      <c r="J12" s="15"/>
      <c r="K12" s="15"/>
      <c r="L12" s="15"/>
      <c r="M12" s="15"/>
      <c r="N12" s="15"/>
      <c r="O12" s="15"/>
    </row>
    <row r="13" ht="12.6" customHeight="1" spans="1:15">
      <c r="A13" s="20">
        <f>IF(B13="户主",COUNTIF($B$5:B13,$B$5),"")</f>
        <v>4</v>
      </c>
      <c r="B13" s="15" t="s">
        <v>17</v>
      </c>
      <c r="C13" s="15" t="s">
        <v>35</v>
      </c>
      <c r="D13" s="21">
        <v>47</v>
      </c>
      <c r="E13" s="15" t="s">
        <v>19</v>
      </c>
      <c r="F13" s="15" t="s">
        <v>17</v>
      </c>
      <c r="G13" s="18">
        <v>2</v>
      </c>
      <c r="H13" s="15" t="s">
        <v>33</v>
      </c>
      <c r="I13" s="15" t="s">
        <v>21</v>
      </c>
      <c r="J13" s="27">
        <f>G13*289</f>
        <v>578</v>
      </c>
      <c r="K13" s="15"/>
      <c r="L13" s="15"/>
      <c r="M13" s="15">
        <f>J13+L13+L14</f>
        <v>665</v>
      </c>
      <c r="N13" s="15">
        <v>15</v>
      </c>
      <c r="O13" s="15">
        <f>M13*3+N13</f>
        <v>2010</v>
      </c>
    </row>
    <row r="14" ht="12.6" customHeight="1" spans="1:15">
      <c r="A14" s="20" t="str">
        <f>IF(B14="户主",COUNTIF($B$5:B14,$B$5),"")</f>
        <v/>
      </c>
      <c r="B14" s="15" t="s">
        <v>22</v>
      </c>
      <c r="C14" s="15" t="s">
        <v>36</v>
      </c>
      <c r="D14" s="21">
        <v>11</v>
      </c>
      <c r="E14" s="15" t="s">
        <v>19</v>
      </c>
      <c r="F14" s="15" t="s">
        <v>31</v>
      </c>
      <c r="G14" s="18"/>
      <c r="H14" s="15" t="s">
        <v>33</v>
      </c>
      <c r="I14" s="15" t="s">
        <v>21</v>
      </c>
      <c r="J14" s="15"/>
      <c r="K14" s="15">
        <v>3</v>
      </c>
      <c r="L14" s="15">
        <v>87</v>
      </c>
      <c r="M14" s="15"/>
      <c r="N14" s="15"/>
      <c r="O14" s="15"/>
    </row>
    <row r="15" s="2" customFormat="1" ht="12.6" customHeight="1" spans="1:15">
      <c r="A15" s="20">
        <f>IF(B15="户主",COUNTIF($B$5:B15,$B$5),"")</f>
        <v>5</v>
      </c>
      <c r="B15" s="15" t="s">
        <v>17</v>
      </c>
      <c r="C15" s="15" t="s">
        <v>37</v>
      </c>
      <c r="D15" s="21">
        <v>71</v>
      </c>
      <c r="E15" s="15" t="s">
        <v>19</v>
      </c>
      <c r="F15" s="15" t="s">
        <v>17</v>
      </c>
      <c r="G15" s="18">
        <v>3</v>
      </c>
      <c r="H15" s="15" t="s">
        <v>38</v>
      </c>
      <c r="I15" s="15" t="s">
        <v>39</v>
      </c>
      <c r="J15" s="27">
        <f>G15*245</f>
        <v>735</v>
      </c>
      <c r="K15" s="15">
        <v>2</v>
      </c>
      <c r="L15" s="15">
        <v>58</v>
      </c>
      <c r="M15" s="15">
        <f>J15+L15+L16+L17</f>
        <v>851</v>
      </c>
      <c r="N15" s="15">
        <v>15</v>
      </c>
      <c r="O15" s="15">
        <f>M15*3+N15</f>
        <v>2568</v>
      </c>
    </row>
    <row r="16" ht="12.6" customHeight="1" spans="1:15">
      <c r="A16" s="20" t="str">
        <f>IF(B16="户主",COUNTIF($B$5:B16,$B$5),"")</f>
        <v/>
      </c>
      <c r="B16" s="15" t="s">
        <v>22</v>
      </c>
      <c r="C16" s="15" t="s">
        <v>40</v>
      </c>
      <c r="D16" s="21">
        <v>71</v>
      </c>
      <c r="E16" s="15" t="s">
        <v>24</v>
      </c>
      <c r="F16" s="15" t="s">
        <v>25</v>
      </c>
      <c r="G16" s="18"/>
      <c r="H16" s="15" t="s">
        <v>38</v>
      </c>
      <c r="I16" s="15" t="s">
        <v>39</v>
      </c>
      <c r="J16" s="15"/>
      <c r="K16" s="15">
        <v>2</v>
      </c>
      <c r="L16" s="15">
        <v>58</v>
      </c>
      <c r="M16" s="15"/>
      <c r="N16" s="15"/>
      <c r="O16" s="15"/>
    </row>
    <row r="17" ht="12.6" customHeight="1" spans="1:15">
      <c r="A17" s="20" t="str">
        <f>IF(B17="户主",COUNTIF($B$5:B17,$B$5),"")</f>
        <v/>
      </c>
      <c r="B17" s="15" t="s">
        <v>22</v>
      </c>
      <c r="C17" s="15" t="s">
        <v>41</v>
      </c>
      <c r="D17" s="21">
        <v>29</v>
      </c>
      <c r="E17" s="15" t="s">
        <v>19</v>
      </c>
      <c r="F17" s="15" t="s">
        <v>31</v>
      </c>
      <c r="G17" s="18"/>
      <c r="H17" s="15" t="s">
        <v>38</v>
      </c>
      <c r="I17" s="15" t="s">
        <v>39</v>
      </c>
      <c r="J17" s="15"/>
      <c r="K17" s="15"/>
      <c r="L17" s="15"/>
      <c r="M17" s="15"/>
      <c r="N17" s="15"/>
      <c r="O17" s="15"/>
    </row>
    <row r="18" ht="12.6" customHeight="1" spans="1:15">
      <c r="A18" s="20">
        <f>IF(B18="户主",COUNTIF($B$5:B18,$B$5),"")</f>
        <v>6</v>
      </c>
      <c r="B18" s="15" t="s">
        <v>17</v>
      </c>
      <c r="C18" s="15" t="s">
        <v>42</v>
      </c>
      <c r="D18" s="21">
        <v>61</v>
      </c>
      <c r="E18" s="15" t="s">
        <v>24</v>
      </c>
      <c r="F18" s="15" t="s">
        <v>17</v>
      </c>
      <c r="G18" s="18">
        <v>4</v>
      </c>
      <c r="H18" s="15" t="s">
        <v>38</v>
      </c>
      <c r="I18" s="15" t="s">
        <v>43</v>
      </c>
      <c r="J18" s="27">
        <f>G18*130</f>
        <v>520</v>
      </c>
      <c r="K18" s="15"/>
      <c r="L18" s="15"/>
      <c r="M18" s="15">
        <f>J18+L18+L19+L20+L21</f>
        <v>607</v>
      </c>
      <c r="N18" s="15">
        <v>15</v>
      </c>
      <c r="O18" s="15">
        <f>M18*3+N18</f>
        <v>1836</v>
      </c>
    </row>
    <row r="19" ht="12.6" customHeight="1" spans="1:15">
      <c r="A19" s="20" t="str">
        <f>IF(B19="户主",COUNTIF($B$5:B19,$B$5),"")</f>
        <v/>
      </c>
      <c r="B19" s="15" t="s">
        <v>22</v>
      </c>
      <c r="C19" s="15" t="s">
        <v>44</v>
      </c>
      <c r="D19" s="21">
        <v>30</v>
      </c>
      <c r="E19" s="15" t="s">
        <v>19</v>
      </c>
      <c r="F19" s="15" t="s">
        <v>31</v>
      </c>
      <c r="G19" s="18"/>
      <c r="H19" s="15" t="s">
        <v>38</v>
      </c>
      <c r="I19" s="15" t="s">
        <v>43</v>
      </c>
      <c r="J19" s="15"/>
      <c r="K19" s="15"/>
      <c r="L19" s="15"/>
      <c r="M19" s="15"/>
      <c r="N19" s="15"/>
      <c r="O19" s="15"/>
    </row>
    <row r="20" ht="12.6" customHeight="1" spans="1:15">
      <c r="A20" s="20" t="str">
        <f>IF(B20="户主",COUNTIF($B$5:B20,$B$5),"")</f>
        <v/>
      </c>
      <c r="B20" s="15" t="s">
        <v>22</v>
      </c>
      <c r="C20" s="15" t="s">
        <v>45</v>
      </c>
      <c r="D20" s="21">
        <v>29</v>
      </c>
      <c r="E20" s="15" t="s">
        <v>24</v>
      </c>
      <c r="F20" s="15" t="s">
        <v>46</v>
      </c>
      <c r="G20" s="18"/>
      <c r="H20" s="15" t="s">
        <v>38</v>
      </c>
      <c r="I20" s="15" t="s">
        <v>43</v>
      </c>
      <c r="J20" s="15"/>
      <c r="K20" s="15"/>
      <c r="L20" s="15"/>
      <c r="M20" s="15"/>
      <c r="N20" s="15"/>
      <c r="O20" s="15"/>
    </row>
    <row r="21" ht="12.6" customHeight="1" spans="1:15">
      <c r="A21" s="20" t="str">
        <f>IF(B21="户主",COUNTIF($B$5:B21,$B$5),"")</f>
        <v/>
      </c>
      <c r="B21" s="15" t="s">
        <v>22</v>
      </c>
      <c r="C21" s="15" t="s">
        <v>47</v>
      </c>
      <c r="D21" s="21">
        <v>7</v>
      </c>
      <c r="E21" s="15" t="s">
        <v>19</v>
      </c>
      <c r="F21" s="15" t="s">
        <v>48</v>
      </c>
      <c r="G21" s="18"/>
      <c r="H21" s="15" t="s">
        <v>38</v>
      </c>
      <c r="I21" s="15" t="s">
        <v>43</v>
      </c>
      <c r="J21" s="15"/>
      <c r="K21" s="15">
        <v>3</v>
      </c>
      <c r="L21" s="15">
        <v>87</v>
      </c>
      <c r="M21" s="15"/>
      <c r="N21" s="15"/>
      <c r="O21" s="15"/>
    </row>
    <row r="22" ht="12.6" customHeight="1" spans="1:15">
      <c r="A22" s="20">
        <f>IF(B22="户主",COUNTIF($B$5:B22,$B$5),"")</f>
        <v>7</v>
      </c>
      <c r="B22" s="15" t="s">
        <v>17</v>
      </c>
      <c r="C22" s="15" t="s">
        <v>49</v>
      </c>
      <c r="D22" s="21">
        <v>54</v>
      </c>
      <c r="E22" s="15" t="s">
        <v>19</v>
      </c>
      <c r="F22" s="15" t="s">
        <v>17</v>
      </c>
      <c r="G22" s="18">
        <v>4</v>
      </c>
      <c r="H22" s="15" t="s">
        <v>38</v>
      </c>
      <c r="I22" s="15" t="s">
        <v>21</v>
      </c>
      <c r="J22" s="27">
        <f>G22*289</f>
        <v>1156</v>
      </c>
      <c r="K22" s="15"/>
      <c r="L22" s="15"/>
      <c r="M22" s="15">
        <f>J22+L22+L23+L24+L25</f>
        <v>1243</v>
      </c>
      <c r="N22" s="15">
        <v>15</v>
      </c>
      <c r="O22" s="15">
        <f>M22*3+N22</f>
        <v>3744</v>
      </c>
    </row>
    <row r="23" ht="12.6" customHeight="1" spans="1:15">
      <c r="A23" s="20" t="str">
        <f>IF(B23="户主",COUNTIF($B$5:B23,$B$5),"")</f>
        <v/>
      </c>
      <c r="B23" s="15" t="s">
        <v>22</v>
      </c>
      <c r="C23" s="15" t="s">
        <v>50</v>
      </c>
      <c r="D23" s="21">
        <v>45</v>
      </c>
      <c r="E23" s="15" t="s">
        <v>24</v>
      </c>
      <c r="F23" s="15" t="s">
        <v>25</v>
      </c>
      <c r="G23" s="18"/>
      <c r="H23" s="15" t="s">
        <v>38</v>
      </c>
      <c r="I23" s="15" t="s">
        <v>21</v>
      </c>
      <c r="J23" s="15"/>
      <c r="K23" s="15"/>
      <c r="L23" s="15"/>
      <c r="M23" s="15"/>
      <c r="N23" s="15"/>
      <c r="O23" s="15"/>
    </row>
    <row r="24" ht="12.6" customHeight="1" spans="1:15">
      <c r="A24" s="20" t="str">
        <f>IF(B24="户主",COUNTIF($B$5:B24,$B$5),"")</f>
        <v/>
      </c>
      <c r="B24" s="15" t="s">
        <v>22</v>
      </c>
      <c r="C24" s="15" t="s">
        <v>51</v>
      </c>
      <c r="D24" s="21">
        <v>18</v>
      </c>
      <c r="E24" s="15" t="s">
        <v>24</v>
      </c>
      <c r="F24" s="15" t="s">
        <v>27</v>
      </c>
      <c r="G24" s="18"/>
      <c r="H24" s="15" t="s">
        <v>38</v>
      </c>
      <c r="I24" s="15" t="s">
        <v>21</v>
      </c>
      <c r="J24" s="15"/>
      <c r="K24" s="15"/>
      <c r="L24" s="15"/>
      <c r="M24" s="15"/>
      <c r="N24" s="15"/>
      <c r="O24" s="15"/>
    </row>
    <row r="25" ht="12.6" customHeight="1" spans="1:15">
      <c r="A25" s="20" t="str">
        <f>IF(B25="户主",COUNTIF($B$5:B25,$B$5),"")</f>
        <v/>
      </c>
      <c r="B25" s="15" t="s">
        <v>22</v>
      </c>
      <c r="C25" s="15" t="s">
        <v>52</v>
      </c>
      <c r="D25" s="21">
        <v>13</v>
      </c>
      <c r="E25" s="15" t="s">
        <v>24</v>
      </c>
      <c r="F25" s="15" t="s">
        <v>27</v>
      </c>
      <c r="G25" s="18"/>
      <c r="H25" s="15" t="s">
        <v>38</v>
      </c>
      <c r="I25" s="15" t="s">
        <v>21</v>
      </c>
      <c r="J25" s="15"/>
      <c r="K25" s="15">
        <v>3</v>
      </c>
      <c r="L25" s="15">
        <v>87</v>
      </c>
      <c r="M25" s="15"/>
      <c r="N25" s="15"/>
      <c r="O25" s="15"/>
    </row>
    <row r="26" ht="12.6" customHeight="1" spans="1:15">
      <c r="A26" s="20">
        <f>IF(B26="户主",COUNTIF($B$5:B26,$B$5),"")</f>
        <v>8</v>
      </c>
      <c r="B26" s="15" t="s">
        <v>17</v>
      </c>
      <c r="C26" s="15" t="s">
        <v>53</v>
      </c>
      <c r="D26" s="21">
        <v>80</v>
      </c>
      <c r="E26" s="15" t="s">
        <v>19</v>
      </c>
      <c r="F26" s="15" t="s">
        <v>17</v>
      </c>
      <c r="G26" s="18">
        <v>2</v>
      </c>
      <c r="H26" s="15" t="s">
        <v>20</v>
      </c>
      <c r="I26" s="15" t="s">
        <v>21</v>
      </c>
      <c r="J26" s="27">
        <f>G26*289</f>
        <v>578</v>
      </c>
      <c r="K26" s="15">
        <v>2</v>
      </c>
      <c r="L26" s="15">
        <v>58</v>
      </c>
      <c r="M26" s="15">
        <f>J26+L26+L27</f>
        <v>636</v>
      </c>
      <c r="N26" s="15">
        <v>15</v>
      </c>
      <c r="O26" s="15">
        <f>M26*3+N26</f>
        <v>1923</v>
      </c>
    </row>
    <row r="27" ht="12.6" customHeight="1" spans="1:15">
      <c r="A27" s="20" t="str">
        <f>IF(B27="户主",COUNTIF($B$5:B27,$B$5),"")</f>
        <v/>
      </c>
      <c r="B27" s="15" t="s">
        <v>22</v>
      </c>
      <c r="C27" s="15" t="s">
        <v>54</v>
      </c>
      <c r="D27" s="21">
        <v>64</v>
      </c>
      <c r="E27" s="15" t="s">
        <v>24</v>
      </c>
      <c r="F27" s="15" t="s">
        <v>25</v>
      </c>
      <c r="G27" s="18"/>
      <c r="H27" s="15" t="s">
        <v>20</v>
      </c>
      <c r="I27" s="15" t="s">
        <v>21</v>
      </c>
      <c r="J27" s="15"/>
      <c r="K27" s="15"/>
      <c r="L27" s="15"/>
      <c r="M27" s="15"/>
      <c r="N27" s="15"/>
      <c r="O27" s="15"/>
    </row>
    <row r="28" ht="12.6" customHeight="1" spans="1:15">
      <c r="A28" s="20">
        <f>IF(B28="户主",COUNTIF($B$5:B28,$B$5),"")</f>
        <v>9</v>
      </c>
      <c r="B28" s="15" t="s">
        <v>17</v>
      </c>
      <c r="C28" s="15" t="s">
        <v>55</v>
      </c>
      <c r="D28" s="21">
        <v>82</v>
      </c>
      <c r="E28" s="15" t="s">
        <v>19</v>
      </c>
      <c r="F28" s="15" t="s">
        <v>17</v>
      </c>
      <c r="G28" s="18">
        <v>2</v>
      </c>
      <c r="H28" s="15" t="s">
        <v>20</v>
      </c>
      <c r="I28" s="15" t="s">
        <v>21</v>
      </c>
      <c r="J28" s="27">
        <f>G28*289</f>
        <v>578</v>
      </c>
      <c r="K28" s="15">
        <v>2</v>
      </c>
      <c r="L28" s="15">
        <v>58</v>
      </c>
      <c r="M28" s="15">
        <f>J28+L28+L29</f>
        <v>694</v>
      </c>
      <c r="N28" s="15">
        <v>15</v>
      </c>
      <c r="O28" s="15">
        <f>M28*3+N28</f>
        <v>2097</v>
      </c>
    </row>
    <row r="29" s="2" customFormat="1" ht="12.6" customHeight="1" spans="1:15">
      <c r="A29" s="20" t="str">
        <f>IF(B29="户主",COUNTIF($B$5:B29,$B$5),"")</f>
        <v/>
      </c>
      <c r="B29" s="15" t="s">
        <v>22</v>
      </c>
      <c r="C29" s="23" t="s">
        <v>56</v>
      </c>
      <c r="D29" s="21">
        <v>72</v>
      </c>
      <c r="E29" s="15" t="s">
        <v>24</v>
      </c>
      <c r="F29" s="15" t="s">
        <v>25</v>
      </c>
      <c r="G29" s="18"/>
      <c r="H29" s="15" t="s">
        <v>20</v>
      </c>
      <c r="I29" s="15" t="s">
        <v>21</v>
      </c>
      <c r="J29" s="15"/>
      <c r="K29" s="15">
        <v>2</v>
      </c>
      <c r="L29" s="15">
        <v>58</v>
      </c>
      <c r="M29" s="15"/>
      <c r="N29" s="15"/>
      <c r="O29" s="15"/>
    </row>
    <row r="30" ht="12.6" customHeight="1" spans="1:15">
      <c r="A30" s="20">
        <f>IF(B30="户主",COUNTIF($B$5:B30,$B$5),"")</f>
        <v>10</v>
      </c>
      <c r="B30" s="15" t="s">
        <v>17</v>
      </c>
      <c r="C30" s="15" t="s">
        <v>57</v>
      </c>
      <c r="D30" s="21">
        <v>92</v>
      </c>
      <c r="E30" s="15" t="s">
        <v>24</v>
      </c>
      <c r="F30" s="15" t="s">
        <v>17</v>
      </c>
      <c r="G30" s="18">
        <v>1</v>
      </c>
      <c r="H30" s="15" t="s">
        <v>58</v>
      </c>
      <c r="I30" s="15" t="s">
        <v>21</v>
      </c>
      <c r="J30" s="27">
        <f>G30*289</f>
        <v>289</v>
      </c>
      <c r="K30" s="15">
        <v>2</v>
      </c>
      <c r="L30" s="15">
        <v>58</v>
      </c>
      <c r="M30" s="15">
        <f>J30+L30</f>
        <v>347</v>
      </c>
      <c r="N30" s="15">
        <v>15</v>
      </c>
      <c r="O30" s="15">
        <f>M30*3+N30</f>
        <v>1056</v>
      </c>
    </row>
    <row r="31" ht="12.6" customHeight="1" spans="1:15">
      <c r="A31" s="20">
        <f>IF(B31="户主",COUNTIF($B$5:B31,$B$5),"")</f>
        <v>11</v>
      </c>
      <c r="B31" s="15" t="s">
        <v>17</v>
      </c>
      <c r="C31" s="15" t="s">
        <v>59</v>
      </c>
      <c r="D31" s="21">
        <v>44</v>
      </c>
      <c r="E31" s="15" t="s">
        <v>19</v>
      </c>
      <c r="F31" s="15" t="s">
        <v>17</v>
      </c>
      <c r="G31" s="18">
        <v>3</v>
      </c>
      <c r="H31" s="15" t="s">
        <v>60</v>
      </c>
      <c r="I31" s="15" t="s">
        <v>21</v>
      </c>
      <c r="J31" s="27">
        <f>G31*289</f>
        <v>867</v>
      </c>
      <c r="K31" s="15"/>
      <c r="L31" s="15"/>
      <c r="M31" s="15">
        <f>J31+L31</f>
        <v>867</v>
      </c>
      <c r="N31" s="15">
        <v>15</v>
      </c>
      <c r="O31" s="15">
        <f>M31*3+N31</f>
        <v>2616</v>
      </c>
    </row>
    <row r="32" ht="12.6" customHeight="1" spans="1:15">
      <c r="A32" s="20" t="str">
        <f>IF(B32="户主",COUNTIF($B$5:B32,$B$5),"")</f>
        <v/>
      </c>
      <c r="B32" s="15" t="s">
        <v>22</v>
      </c>
      <c r="C32" s="15" t="s">
        <v>61</v>
      </c>
      <c r="D32" s="21">
        <v>36</v>
      </c>
      <c r="E32" s="15" t="s">
        <v>24</v>
      </c>
      <c r="F32" s="15" t="s">
        <v>25</v>
      </c>
      <c r="G32" s="18"/>
      <c r="H32" s="15" t="s">
        <v>60</v>
      </c>
      <c r="I32" s="15" t="s">
        <v>21</v>
      </c>
      <c r="J32" s="15"/>
      <c r="K32" s="15"/>
      <c r="L32" s="15"/>
      <c r="M32" s="15"/>
      <c r="N32" s="15"/>
      <c r="O32" s="15"/>
    </row>
    <row r="33" ht="12.6" customHeight="1" spans="1:15">
      <c r="A33" s="20" t="str">
        <f>IF(B33="户主",COUNTIF($B$5:B33,$B$5),"")</f>
        <v/>
      </c>
      <c r="B33" s="15" t="s">
        <v>22</v>
      </c>
      <c r="C33" s="15" t="s">
        <v>62</v>
      </c>
      <c r="D33" s="21">
        <v>16</v>
      </c>
      <c r="E33" s="15" t="s">
        <v>19</v>
      </c>
      <c r="F33" s="15" t="s">
        <v>31</v>
      </c>
      <c r="G33" s="18"/>
      <c r="H33" s="15" t="s">
        <v>60</v>
      </c>
      <c r="I33" s="15" t="s">
        <v>21</v>
      </c>
      <c r="J33" s="15"/>
      <c r="K33" s="15"/>
      <c r="L33" s="15"/>
      <c r="M33" s="15"/>
      <c r="N33" s="15"/>
      <c r="O33" s="15"/>
    </row>
    <row r="34" ht="12.6" customHeight="1" spans="1:15">
      <c r="A34" s="20">
        <f>IF(B34="户主",COUNTIF($B$5:B34,$B$5),"")</f>
        <v>12</v>
      </c>
      <c r="B34" s="15" t="s">
        <v>17</v>
      </c>
      <c r="C34" s="15" t="s">
        <v>63</v>
      </c>
      <c r="D34" s="21">
        <v>57</v>
      </c>
      <c r="E34" s="15" t="s">
        <v>24</v>
      </c>
      <c r="F34" s="15" t="s">
        <v>17</v>
      </c>
      <c r="G34" s="18">
        <v>2</v>
      </c>
      <c r="H34" s="15" t="s">
        <v>60</v>
      </c>
      <c r="I34" s="15" t="s">
        <v>21</v>
      </c>
      <c r="J34" s="27">
        <f>G34*289</f>
        <v>578</v>
      </c>
      <c r="K34" s="15"/>
      <c r="L34" s="15"/>
      <c r="M34" s="15">
        <f>J34+L34</f>
        <v>578</v>
      </c>
      <c r="N34" s="15">
        <v>15</v>
      </c>
      <c r="O34" s="15">
        <f>M34*3+N34</f>
        <v>1749</v>
      </c>
    </row>
    <row r="35" ht="12.6" customHeight="1" spans="1:15">
      <c r="A35" s="20" t="str">
        <f>IF(B35="户主",COUNTIF($B$5:B35,$B$5),"")</f>
        <v/>
      </c>
      <c r="B35" s="15" t="s">
        <v>22</v>
      </c>
      <c r="C35" s="15" t="s">
        <v>64</v>
      </c>
      <c r="D35" s="21">
        <v>26</v>
      </c>
      <c r="E35" s="15" t="s">
        <v>19</v>
      </c>
      <c r="F35" s="15" t="s">
        <v>31</v>
      </c>
      <c r="G35" s="18"/>
      <c r="H35" s="15" t="s">
        <v>60</v>
      </c>
      <c r="I35" s="15" t="s">
        <v>21</v>
      </c>
      <c r="J35" s="15"/>
      <c r="K35" s="15"/>
      <c r="L35" s="15"/>
      <c r="M35" s="15"/>
      <c r="N35" s="15"/>
      <c r="O35" s="15"/>
    </row>
    <row r="36" ht="12.6" customHeight="1" spans="1:15">
      <c r="A36" s="20">
        <f>IF(B36="户主",COUNTIF($B$5:B36,$B$5),"")</f>
        <v>13</v>
      </c>
      <c r="B36" s="15" t="s">
        <v>17</v>
      </c>
      <c r="C36" s="15" t="s">
        <v>65</v>
      </c>
      <c r="D36" s="21">
        <v>64</v>
      </c>
      <c r="E36" s="15" t="s">
        <v>19</v>
      </c>
      <c r="F36" s="15" t="s">
        <v>17</v>
      </c>
      <c r="G36" s="18">
        <v>3</v>
      </c>
      <c r="H36" s="15" t="s">
        <v>33</v>
      </c>
      <c r="I36" s="15" t="s">
        <v>39</v>
      </c>
      <c r="J36" s="27">
        <f>G36*245</f>
        <v>735</v>
      </c>
      <c r="K36" s="15"/>
      <c r="L36" s="15"/>
      <c r="M36" s="15">
        <f>J36+L36</f>
        <v>735</v>
      </c>
      <c r="N36" s="15">
        <v>15</v>
      </c>
      <c r="O36" s="15">
        <f>M36*3+N36</f>
        <v>2220</v>
      </c>
    </row>
    <row r="37" ht="12.6" customHeight="1" spans="1:15">
      <c r="A37" s="20" t="str">
        <f>IF(B37="户主",COUNTIF($B$5:B37,$B$5),"")</f>
        <v/>
      </c>
      <c r="B37" s="15" t="s">
        <v>22</v>
      </c>
      <c r="C37" s="15" t="s">
        <v>66</v>
      </c>
      <c r="D37" s="21">
        <v>59</v>
      </c>
      <c r="E37" s="15" t="s">
        <v>24</v>
      </c>
      <c r="F37" s="15" t="s">
        <v>25</v>
      </c>
      <c r="G37" s="18"/>
      <c r="H37" s="15" t="s">
        <v>33</v>
      </c>
      <c r="I37" s="15" t="s">
        <v>39</v>
      </c>
      <c r="J37" s="15"/>
      <c r="K37" s="15"/>
      <c r="L37" s="15"/>
      <c r="M37" s="15"/>
      <c r="N37" s="15"/>
      <c r="O37" s="15"/>
    </row>
    <row r="38" ht="12.6" customHeight="1" spans="1:15">
      <c r="A38" s="20" t="str">
        <f>IF(B38="户主",COUNTIF($B$5:B38,$B$5),"")</f>
        <v/>
      </c>
      <c r="B38" s="15" t="s">
        <v>22</v>
      </c>
      <c r="C38" s="15" t="s">
        <v>67</v>
      </c>
      <c r="D38" s="21">
        <v>19</v>
      </c>
      <c r="E38" s="15" t="s">
        <v>19</v>
      </c>
      <c r="F38" s="15" t="s">
        <v>31</v>
      </c>
      <c r="G38" s="18"/>
      <c r="H38" s="15" t="s">
        <v>33</v>
      </c>
      <c r="I38" s="15" t="s">
        <v>39</v>
      </c>
      <c r="J38" s="15"/>
      <c r="K38" s="15"/>
      <c r="L38" s="15"/>
      <c r="M38" s="15"/>
      <c r="N38" s="15"/>
      <c r="O38" s="15"/>
    </row>
    <row r="39" ht="12.6" customHeight="1" spans="1:15">
      <c r="A39" s="20">
        <f>IF(B39="户主",COUNTIF($B$5:B39,$B$5),"")</f>
        <v>14</v>
      </c>
      <c r="B39" s="15" t="s">
        <v>17</v>
      </c>
      <c r="C39" s="15" t="s">
        <v>68</v>
      </c>
      <c r="D39" s="21">
        <v>65</v>
      </c>
      <c r="E39" s="15" t="s">
        <v>19</v>
      </c>
      <c r="F39" s="15" t="s">
        <v>17</v>
      </c>
      <c r="G39" s="18">
        <v>2</v>
      </c>
      <c r="H39" s="15" t="s">
        <v>69</v>
      </c>
      <c r="I39" s="15" t="s">
        <v>21</v>
      </c>
      <c r="J39" s="27">
        <f>G39*289</f>
        <v>578</v>
      </c>
      <c r="K39" s="15"/>
      <c r="L39" s="15"/>
      <c r="M39" s="15">
        <f>J39+L39</f>
        <v>578</v>
      </c>
      <c r="N39" s="15">
        <v>15</v>
      </c>
      <c r="O39" s="15">
        <f>M39*3+N39</f>
        <v>1749</v>
      </c>
    </row>
    <row r="40" ht="12.6" customHeight="1" spans="1:15">
      <c r="A40" s="20" t="str">
        <f>IF(B40="户主",COUNTIF($B$5:B40,$B$5),"")</f>
        <v/>
      </c>
      <c r="B40" s="15" t="s">
        <v>22</v>
      </c>
      <c r="C40" s="15" t="s">
        <v>70</v>
      </c>
      <c r="D40" s="21">
        <v>64</v>
      </c>
      <c r="E40" s="15" t="s">
        <v>24</v>
      </c>
      <c r="F40" s="15" t="s">
        <v>25</v>
      </c>
      <c r="G40" s="18"/>
      <c r="H40" s="15" t="s">
        <v>69</v>
      </c>
      <c r="I40" s="15" t="s">
        <v>21</v>
      </c>
      <c r="J40" s="15"/>
      <c r="K40" s="15"/>
      <c r="L40" s="15"/>
      <c r="M40" s="15"/>
      <c r="N40" s="15"/>
      <c r="O40" s="15"/>
    </row>
    <row r="41" ht="12.6" customHeight="1" spans="1:15">
      <c r="A41" s="20">
        <f>IF(B41="户主",COUNTIF($B$5:B41,$B$5),"")</f>
        <v>15</v>
      </c>
      <c r="B41" s="15" t="s">
        <v>17</v>
      </c>
      <c r="C41" s="15" t="s">
        <v>71</v>
      </c>
      <c r="D41" s="21">
        <v>74</v>
      </c>
      <c r="E41" s="15" t="s">
        <v>19</v>
      </c>
      <c r="F41" s="15" t="s">
        <v>17</v>
      </c>
      <c r="G41" s="18">
        <v>2</v>
      </c>
      <c r="H41" s="15" t="s">
        <v>69</v>
      </c>
      <c r="I41" s="15" t="s">
        <v>21</v>
      </c>
      <c r="J41" s="27">
        <f>G41*289</f>
        <v>578</v>
      </c>
      <c r="K41" s="15">
        <v>2</v>
      </c>
      <c r="L41" s="15">
        <v>58</v>
      </c>
      <c r="M41" s="15">
        <f>J41+L41</f>
        <v>636</v>
      </c>
      <c r="N41" s="15">
        <v>15</v>
      </c>
      <c r="O41" s="15">
        <f>M41*3+N41</f>
        <v>1923</v>
      </c>
    </row>
    <row r="42" ht="12.6" customHeight="1" spans="1:15">
      <c r="A42" s="20" t="str">
        <f>IF(B42="户主",COUNTIF($B$5:B42,$B$5),"")</f>
        <v/>
      </c>
      <c r="B42" s="15" t="s">
        <v>22</v>
      </c>
      <c r="C42" s="15" t="s">
        <v>72</v>
      </c>
      <c r="D42" s="22">
        <v>67</v>
      </c>
      <c r="E42" s="15" t="s">
        <v>24</v>
      </c>
      <c r="F42" s="15" t="s">
        <v>25</v>
      </c>
      <c r="G42" s="18"/>
      <c r="H42" s="15" t="s">
        <v>69</v>
      </c>
      <c r="I42" s="15" t="s">
        <v>21</v>
      </c>
      <c r="J42" s="15"/>
      <c r="K42" s="15"/>
      <c r="L42" s="15"/>
      <c r="M42" s="15"/>
      <c r="N42" s="15"/>
      <c r="O42" s="15"/>
    </row>
    <row r="43" ht="12.6" customHeight="1" spans="1:15">
      <c r="A43" s="20">
        <f>IF(B43="户主",COUNTIF($B$5:B43,$B$5),"")</f>
        <v>16</v>
      </c>
      <c r="B43" s="15" t="s">
        <v>17</v>
      </c>
      <c r="C43" s="15" t="s">
        <v>73</v>
      </c>
      <c r="D43" s="21">
        <v>75</v>
      </c>
      <c r="E43" s="15" t="s">
        <v>24</v>
      </c>
      <c r="F43" s="15" t="s">
        <v>17</v>
      </c>
      <c r="G43" s="18">
        <v>1</v>
      </c>
      <c r="H43" s="15" t="s">
        <v>69</v>
      </c>
      <c r="I43" s="15" t="s">
        <v>21</v>
      </c>
      <c r="J43" s="27">
        <f>G43*289</f>
        <v>289</v>
      </c>
      <c r="K43" s="15">
        <v>2</v>
      </c>
      <c r="L43" s="15">
        <v>58</v>
      </c>
      <c r="M43" s="15">
        <f>J43+L43</f>
        <v>347</v>
      </c>
      <c r="N43" s="15">
        <v>15</v>
      </c>
      <c r="O43" s="15">
        <f>M43*3+N43</f>
        <v>1056</v>
      </c>
    </row>
    <row r="44" ht="12.6" customHeight="1" spans="1:15">
      <c r="A44" s="20">
        <f>IF(B44="户主",COUNTIF($B$5:B44,$B$5),"")</f>
        <v>17</v>
      </c>
      <c r="B44" s="15" t="s">
        <v>17</v>
      </c>
      <c r="C44" s="15" t="s">
        <v>74</v>
      </c>
      <c r="D44" s="21">
        <v>83</v>
      </c>
      <c r="E44" s="15" t="s">
        <v>19</v>
      </c>
      <c r="F44" s="15" t="s">
        <v>17</v>
      </c>
      <c r="G44" s="18">
        <v>2</v>
      </c>
      <c r="H44" s="15" t="s">
        <v>69</v>
      </c>
      <c r="I44" s="15" t="s">
        <v>21</v>
      </c>
      <c r="J44" s="27">
        <f>G44*289</f>
        <v>578</v>
      </c>
      <c r="K44" s="15">
        <v>2</v>
      </c>
      <c r="L44" s="15">
        <v>58</v>
      </c>
      <c r="M44" s="15">
        <f>J44+L44+L45</f>
        <v>694</v>
      </c>
      <c r="N44" s="15">
        <v>15</v>
      </c>
      <c r="O44" s="15">
        <f>M44*3+N44</f>
        <v>2097</v>
      </c>
    </row>
    <row r="45" ht="12.6" customHeight="1" spans="1:15">
      <c r="A45" s="20" t="str">
        <f>IF(B45="户主",COUNTIF($B$5:B45,$B$5),"")</f>
        <v/>
      </c>
      <c r="B45" s="15" t="s">
        <v>22</v>
      </c>
      <c r="C45" s="15" t="s">
        <v>75</v>
      </c>
      <c r="D45" s="21">
        <v>77</v>
      </c>
      <c r="E45" s="15" t="s">
        <v>24</v>
      </c>
      <c r="F45" s="15" t="s">
        <v>25</v>
      </c>
      <c r="G45" s="18"/>
      <c r="H45" s="15" t="s">
        <v>69</v>
      </c>
      <c r="I45" s="15" t="s">
        <v>21</v>
      </c>
      <c r="J45" s="15"/>
      <c r="K45" s="15">
        <v>2</v>
      </c>
      <c r="L45" s="15">
        <v>58</v>
      </c>
      <c r="M45" s="15"/>
      <c r="N45" s="15"/>
      <c r="O45" s="15"/>
    </row>
    <row r="46" s="3" customFormat="1" ht="12.6" customHeight="1" spans="1:251">
      <c r="A46" s="20">
        <f>IF(B46="户主",COUNTIF($B$5:B46,$B$5),"")</f>
        <v>18</v>
      </c>
      <c r="B46" s="15" t="s">
        <v>17</v>
      </c>
      <c r="C46" s="24" t="s">
        <v>76</v>
      </c>
      <c r="D46" s="25">
        <v>32</v>
      </c>
      <c r="E46" s="26" t="s">
        <v>19</v>
      </c>
      <c r="F46" s="26" t="s">
        <v>17</v>
      </c>
      <c r="G46" s="27">
        <v>2</v>
      </c>
      <c r="H46" s="28" t="s">
        <v>33</v>
      </c>
      <c r="I46" s="26" t="s">
        <v>21</v>
      </c>
      <c r="J46" s="27">
        <f>G46*289</f>
        <v>578</v>
      </c>
      <c r="K46" s="40"/>
      <c r="L46" s="40"/>
      <c r="M46" s="15">
        <f>J46+L46+L47</f>
        <v>665</v>
      </c>
      <c r="N46" s="15">
        <v>15</v>
      </c>
      <c r="O46" s="15">
        <f>M46*3+N46</f>
        <v>2010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5"/>
      <c r="IQ46" s="5"/>
    </row>
    <row r="47" s="3" customFormat="1" ht="12.6" customHeight="1" spans="1:251">
      <c r="A47" s="20" t="str">
        <f>IF(B47="户主",COUNTIF($B$5:B47,$B$5),"")</f>
        <v/>
      </c>
      <c r="B47" s="15" t="s">
        <v>22</v>
      </c>
      <c r="C47" s="24" t="s">
        <v>77</v>
      </c>
      <c r="D47" s="29">
        <v>4</v>
      </c>
      <c r="E47" s="15" t="s">
        <v>19</v>
      </c>
      <c r="F47" s="26" t="s">
        <v>31</v>
      </c>
      <c r="G47" s="27"/>
      <c r="H47" s="28" t="s">
        <v>33</v>
      </c>
      <c r="I47" s="26" t="s">
        <v>21</v>
      </c>
      <c r="J47" s="27"/>
      <c r="K47" s="40">
        <v>3</v>
      </c>
      <c r="L47" s="40">
        <v>87</v>
      </c>
      <c r="M47" s="15"/>
      <c r="N47" s="15"/>
      <c r="O47" s="1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5"/>
      <c r="IQ47" s="5"/>
    </row>
    <row r="48" s="3" customFormat="1" ht="12.6" customHeight="1" spans="1:251">
      <c r="A48" s="20">
        <f>IF(B48="户主",COUNTIF($B$5:B48,$B$5),"")</f>
        <v>19</v>
      </c>
      <c r="B48" s="15" t="s">
        <v>17</v>
      </c>
      <c r="C48" s="24" t="s">
        <v>78</v>
      </c>
      <c r="D48" s="25">
        <v>76</v>
      </c>
      <c r="E48" s="26" t="s">
        <v>19</v>
      </c>
      <c r="F48" s="26" t="s">
        <v>17</v>
      </c>
      <c r="G48" s="27">
        <v>3</v>
      </c>
      <c r="H48" s="28" t="s">
        <v>38</v>
      </c>
      <c r="I48" s="26" t="s">
        <v>21</v>
      </c>
      <c r="J48" s="27">
        <f>G48*289</f>
        <v>867</v>
      </c>
      <c r="K48" s="40">
        <v>2</v>
      </c>
      <c r="L48" s="40">
        <v>58</v>
      </c>
      <c r="M48" s="15">
        <f>J48+L48+L49+L50</f>
        <v>1070</v>
      </c>
      <c r="N48" s="15">
        <v>15</v>
      </c>
      <c r="O48" s="15">
        <f>M48*3+N48</f>
        <v>3225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5"/>
      <c r="IQ48" s="5"/>
    </row>
    <row r="49" s="3" customFormat="1" ht="12.6" customHeight="1" spans="1:251">
      <c r="A49" s="20" t="str">
        <f>IF(B49="户主",COUNTIF($B$5:B49,$B$5),"")</f>
        <v/>
      </c>
      <c r="B49" s="15" t="s">
        <v>22</v>
      </c>
      <c r="C49" s="24" t="s">
        <v>79</v>
      </c>
      <c r="D49" s="29">
        <v>67</v>
      </c>
      <c r="E49" s="26" t="s">
        <v>24</v>
      </c>
      <c r="F49" s="15" t="s">
        <v>25</v>
      </c>
      <c r="G49" s="27"/>
      <c r="H49" s="28" t="s">
        <v>38</v>
      </c>
      <c r="I49" s="26" t="s">
        <v>21</v>
      </c>
      <c r="J49" s="27"/>
      <c r="K49" s="40"/>
      <c r="L49" s="40"/>
      <c r="M49" s="15"/>
      <c r="N49" s="15"/>
      <c r="O49" s="1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5"/>
      <c r="IQ49" s="5"/>
    </row>
    <row r="50" s="3" customFormat="1" ht="12.6" customHeight="1" spans="1:251">
      <c r="A50" s="20" t="str">
        <f>IF(B50="户主",COUNTIF($B$5:B50,$B$5),"")</f>
        <v/>
      </c>
      <c r="B50" s="30" t="s">
        <v>22</v>
      </c>
      <c r="C50" s="31" t="s">
        <v>80</v>
      </c>
      <c r="D50" s="32">
        <v>37</v>
      </c>
      <c r="E50" s="30" t="s">
        <v>19</v>
      </c>
      <c r="F50" s="33" t="s">
        <v>31</v>
      </c>
      <c r="G50" s="34"/>
      <c r="H50" s="35" t="s">
        <v>38</v>
      </c>
      <c r="I50" s="26" t="s">
        <v>21</v>
      </c>
      <c r="J50" s="34"/>
      <c r="K50" s="41">
        <v>4</v>
      </c>
      <c r="L50" s="41">
        <v>145</v>
      </c>
      <c r="M50" s="30"/>
      <c r="N50" s="30"/>
      <c r="O50" s="3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5"/>
      <c r="IQ50" s="5"/>
    </row>
    <row r="51" ht="12.6" customHeight="1" spans="1:251">
      <c r="A51" s="20">
        <f>IF(B51="户主",COUNTIF($B$5:B51,$B$5),"")</f>
        <v>20</v>
      </c>
      <c r="B51" s="26" t="s">
        <v>17</v>
      </c>
      <c r="C51" s="15" t="s">
        <v>81</v>
      </c>
      <c r="D51" s="21">
        <v>48</v>
      </c>
      <c r="E51" s="26" t="s">
        <v>19</v>
      </c>
      <c r="F51" s="20" t="s">
        <v>17</v>
      </c>
      <c r="G51" s="18">
        <v>5</v>
      </c>
      <c r="H51" s="15" t="s">
        <v>38</v>
      </c>
      <c r="I51" s="15" t="s">
        <v>43</v>
      </c>
      <c r="J51" s="27">
        <f>G51*130</f>
        <v>650</v>
      </c>
      <c r="K51" s="15"/>
      <c r="L51" s="15"/>
      <c r="M51" s="15">
        <f>J51+L51+L52+L53+L54+L55</f>
        <v>969</v>
      </c>
      <c r="N51" s="15">
        <v>15</v>
      </c>
      <c r="O51" s="15">
        <f>M51*3+N51</f>
        <v>2922</v>
      </c>
      <c r="IP51" s="5"/>
      <c r="IQ51" s="5"/>
    </row>
    <row r="52" ht="12.6" customHeight="1" spans="1:251">
      <c r="A52" s="20" t="str">
        <f>IF(B52="户主",COUNTIF($B$5:B52,$B$5),"")</f>
        <v/>
      </c>
      <c r="B52" s="20" t="s">
        <v>22</v>
      </c>
      <c r="C52" s="15" t="s">
        <v>82</v>
      </c>
      <c r="D52" s="21">
        <v>37</v>
      </c>
      <c r="E52" s="26" t="s">
        <v>24</v>
      </c>
      <c r="F52" s="20" t="s">
        <v>83</v>
      </c>
      <c r="G52" s="18"/>
      <c r="H52" s="15" t="s">
        <v>38</v>
      </c>
      <c r="I52" s="15" t="s">
        <v>43</v>
      </c>
      <c r="J52" s="15"/>
      <c r="K52" s="15">
        <v>5</v>
      </c>
      <c r="L52" s="15">
        <v>87</v>
      </c>
      <c r="M52" s="15"/>
      <c r="N52" s="15"/>
      <c r="O52" s="15"/>
      <c r="IP52" s="5"/>
      <c r="IQ52" s="5"/>
    </row>
    <row r="53" ht="12.6" customHeight="1" spans="1:251">
      <c r="A53" s="20" t="str">
        <f>IF(B53="户主",COUNTIF($B$5:B53,$B$5),"")</f>
        <v/>
      </c>
      <c r="B53" s="20" t="s">
        <v>22</v>
      </c>
      <c r="C53" s="15" t="s">
        <v>84</v>
      </c>
      <c r="D53" s="21">
        <v>15</v>
      </c>
      <c r="E53" s="26" t="s">
        <v>19</v>
      </c>
      <c r="F53" s="20" t="s">
        <v>85</v>
      </c>
      <c r="G53" s="18"/>
      <c r="H53" s="15" t="s">
        <v>38</v>
      </c>
      <c r="I53" s="15" t="s">
        <v>43</v>
      </c>
      <c r="J53" s="15"/>
      <c r="K53" s="15">
        <v>5</v>
      </c>
      <c r="L53" s="15">
        <v>87</v>
      </c>
      <c r="M53" s="15"/>
      <c r="N53" s="15"/>
      <c r="O53" s="15"/>
      <c r="IP53" s="5"/>
      <c r="IQ53" s="5"/>
    </row>
    <row r="54" ht="12.6" customHeight="1" spans="1:251">
      <c r="A54" s="20" t="str">
        <f>IF(B54="户主",COUNTIF($B$5:B54,$B$5),"")</f>
        <v/>
      </c>
      <c r="B54" s="20" t="s">
        <v>22</v>
      </c>
      <c r="C54" s="15" t="s">
        <v>86</v>
      </c>
      <c r="D54" s="21">
        <v>11</v>
      </c>
      <c r="E54" s="15" t="s">
        <v>24</v>
      </c>
      <c r="F54" s="15" t="s">
        <v>27</v>
      </c>
      <c r="G54" s="18"/>
      <c r="H54" s="15" t="s">
        <v>38</v>
      </c>
      <c r="I54" s="15" t="s">
        <v>43</v>
      </c>
      <c r="J54" s="15"/>
      <c r="K54" s="15">
        <v>5</v>
      </c>
      <c r="L54" s="15">
        <v>87</v>
      </c>
      <c r="M54" s="15"/>
      <c r="N54" s="15"/>
      <c r="O54" s="15"/>
      <c r="IP54" s="5"/>
      <c r="IQ54" s="5"/>
    </row>
    <row r="55" ht="12.6" customHeight="1" spans="1:251">
      <c r="A55" s="20" t="str">
        <f>IF(B55="户主",COUNTIF($B$5:B55,$B$5),"")</f>
        <v/>
      </c>
      <c r="B55" s="20" t="s">
        <v>22</v>
      </c>
      <c r="C55" s="15" t="s">
        <v>87</v>
      </c>
      <c r="D55" s="22">
        <v>89</v>
      </c>
      <c r="E55" s="15" t="s">
        <v>19</v>
      </c>
      <c r="F55" s="15" t="s">
        <v>88</v>
      </c>
      <c r="G55" s="18"/>
      <c r="H55" s="15" t="s">
        <v>38</v>
      </c>
      <c r="I55" s="15" t="s">
        <v>43</v>
      </c>
      <c r="J55" s="15"/>
      <c r="K55" s="15">
        <v>2</v>
      </c>
      <c r="L55" s="15">
        <v>58</v>
      </c>
      <c r="M55" s="15"/>
      <c r="N55" s="15"/>
      <c r="O55" s="15"/>
      <c r="IP55" s="5"/>
      <c r="IQ55" s="5"/>
    </row>
    <row r="56" ht="12.6" customHeight="1" spans="1:251">
      <c r="A56" s="20">
        <f>IF(B56="户主",COUNTIF($B$5:B56,$B$5),"")</f>
        <v>21</v>
      </c>
      <c r="B56" s="26" t="s">
        <v>17</v>
      </c>
      <c r="C56" s="15" t="s">
        <v>89</v>
      </c>
      <c r="D56" s="21">
        <v>31</v>
      </c>
      <c r="E56" s="26" t="s">
        <v>19</v>
      </c>
      <c r="F56" s="20" t="s">
        <v>17</v>
      </c>
      <c r="G56" s="18">
        <v>1</v>
      </c>
      <c r="H56" s="15" t="s">
        <v>58</v>
      </c>
      <c r="I56" s="15" t="s">
        <v>21</v>
      </c>
      <c r="J56" s="27">
        <f>G56*289</f>
        <v>289</v>
      </c>
      <c r="K56" s="15">
        <v>5</v>
      </c>
      <c r="L56" s="15">
        <v>87</v>
      </c>
      <c r="M56" s="15">
        <f>J56+L56</f>
        <v>376</v>
      </c>
      <c r="N56" s="15">
        <v>15</v>
      </c>
      <c r="O56" s="15">
        <f>M56*3+N56</f>
        <v>1143</v>
      </c>
      <c r="IP56" s="5"/>
      <c r="IQ56" s="5"/>
    </row>
    <row r="57" ht="12.6" customHeight="1" spans="1:251">
      <c r="A57" s="20">
        <f>IF(B57="户主",COUNTIF($B$5:B57,$B$5),"")</f>
        <v>22</v>
      </c>
      <c r="B57" s="26" t="s">
        <v>17</v>
      </c>
      <c r="C57" s="15" t="s">
        <v>90</v>
      </c>
      <c r="D57" s="21">
        <v>54</v>
      </c>
      <c r="E57" s="26" t="s">
        <v>19</v>
      </c>
      <c r="F57" s="20" t="s">
        <v>17</v>
      </c>
      <c r="G57" s="18">
        <v>3</v>
      </c>
      <c r="H57" s="15" t="s">
        <v>60</v>
      </c>
      <c r="I57" s="15" t="s">
        <v>43</v>
      </c>
      <c r="J57" s="27">
        <f>G57*130</f>
        <v>390</v>
      </c>
      <c r="K57" s="15"/>
      <c r="L57" s="15"/>
      <c r="M57" s="15">
        <f>J57+L57+L58+L59</f>
        <v>593</v>
      </c>
      <c r="N57" s="15">
        <v>15</v>
      </c>
      <c r="O57" s="15">
        <f>M57*3+N57</f>
        <v>1794</v>
      </c>
      <c r="IP57" s="5"/>
      <c r="IQ57" s="5"/>
    </row>
    <row r="58" ht="12.6" customHeight="1" spans="1:251">
      <c r="A58" s="20" t="str">
        <f>IF(B58="户主",COUNTIF($B$5:B58,$B$5),"")</f>
        <v/>
      </c>
      <c r="B58" s="20" t="s">
        <v>22</v>
      </c>
      <c r="C58" s="15" t="s">
        <v>91</v>
      </c>
      <c r="D58" s="21">
        <v>52</v>
      </c>
      <c r="E58" s="26" t="s">
        <v>19</v>
      </c>
      <c r="F58" s="15" t="s">
        <v>92</v>
      </c>
      <c r="G58" s="18"/>
      <c r="H58" s="15" t="s">
        <v>60</v>
      </c>
      <c r="I58" s="15" t="s">
        <v>43</v>
      </c>
      <c r="J58" s="15"/>
      <c r="K58" s="15">
        <v>4</v>
      </c>
      <c r="L58" s="15">
        <v>145</v>
      </c>
      <c r="M58" s="15"/>
      <c r="N58" s="15"/>
      <c r="O58" s="15"/>
      <c r="IP58" s="5"/>
      <c r="IQ58" s="5"/>
    </row>
    <row r="59" ht="12.6" customHeight="1" spans="1:251">
      <c r="A59" s="20" t="str">
        <f>IF(B59="户主",COUNTIF($B$5:B59,$B$5),"")</f>
        <v/>
      </c>
      <c r="B59" s="20" t="s">
        <v>22</v>
      </c>
      <c r="C59" s="15" t="s">
        <v>93</v>
      </c>
      <c r="D59" s="21">
        <v>89</v>
      </c>
      <c r="E59" s="15" t="s">
        <v>24</v>
      </c>
      <c r="F59" s="15" t="s">
        <v>94</v>
      </c>
      <c r="G59" s="18"/>
      <c r="H59" s="15" t="s">
        <v>60</v>
      </c>
      <c r="I59" s="15" t="s">
        <v>43</v>
      </c>
      <c r="J59" s="15"/>
      <c r="K59" s="15">
        <v>2</v>
      </c>
      <c r="L59" s="15">
        <v>58</v>
      </c>
      <c r="M59" s="15"/>
      <c r="N59" s="15"/>
      <c r="O59" s="15"/>
      <c r="IP59" s="5"/>
      <c r="IQ59" s="5"/>
    </row>
    <row r="60" ht="12.6" customHeight="1" spans="1:251">
      <c r="A60" s="20">
        <f>IF(B60="户主",COUNTIF($B$5:B60,$B$5),"")</f>
        <v>23</v>
      </c>
      <c r="B60" s="26" t="s">
        <v>17</v>
      </c>
      <c r="C60" s="23" t="s">
        <v>95</v>
      </c>
      <c r="D60" s="21">
        <v>83</v>
      </c>
      <c r="E60" s="15" t="s">
        <v>19</v>
      </c>
      <c r="F60" s="20" t="s">
        <v>17</v>
      </c>
      <c r="G60" s="18">
        <v>1</v>
      </c>
      <c r="H60" s="15" t="s">
        <v>60</v>
      </c>
      <c r="I60" s="15" t="s">
        <v>21</v>
      </c>
      <c r="J60" s="27">
        <f>G60*289</f>
        <v>289</v>
      </c>
      <c r="K60" s="15">
        <v>2</v>
      </c>
      <c r="L60" s="15">
        <v>58</v>
      </c>
      <c r="M60" s="15">
        <f>J60+L60</f>
        <v>347</v>
      </c>
      <c r="N60" s="15">
        <v>15</v>
      </c>
      <c r="O60" s="15">
        <f>M60*3+N60</f>
        <v>1056</v>
      </c>
      <c r="IP60" s="5"/>
      <c r="IQ60" s="5"/>
    </row>
    <row r="61" s="4" customFormat="1" ht="12.6" customHeight="1" spans="1:37">
      <c r="A61" s="20">
        <f>IF(B61="户主",COUNTIF($B$5:B61,$B$5),"")</f>
        <v>24</v>
      </c>
      <c r="B61" s="36" t="s">
        <v>17</v>
      </c>
      <c r="C61" s="36" t="s">
        <v>96</v>
      </c>
      <c r="D61" s="22">
        <v>61</v>
      </c>
      <c r="E61" s="36" t="s">
        <v>19</v>
      </c>
      <c r="F61" s="36" t="s">
        <v>17</v>
      </c>
      <c r="G61" s="37">
        <v>3</v>
      </c>
      <c r="H61" s="36" t="s">
        <v>69</v>
      </c>
      <c r="I61" s="42" t="s">
        <v>21</v>
      </c>
      <c r="J61" s="43">
        <f>G61*289</f>
        <v>867</v>
      </c>
      <c r="K61" s="36"/>
      <c r="L61" s="36"/>
      <c r="M61" s="42">
        <f>J61+L63</f>
        <v>954</v>
      </c>
      <c r="N61" s="44">
        <v>15</v>
      </c>
      <c r="O61" s="36">
        <f>M61*3+N61</f>
        <v>2877</v>
      </c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="4" customFormat="1" ht="12.6" customHeight="1" spans="1:37">
      <c r="A62" s="20" t="str">
        <f>IF(B62="户主",COUNTIF($B$5:B62,$B$5),"")</f>
        <v/>
      </c>
      <c r="B62" s="36" t="s">
        <v>22</v>
      </c>
      <c r="C62" s="36" t="s">
        <v>97</v>
      </c>
      <c r="D62" s="22">
        <v>60</v>
      </c>
      <c r="E62" s="36" t="s">
        <v>24</v>
      </c>
      <c r="F62" s="36" t="s">
        <v>83</v>
      </c>
      <c r="G62" s="37"/>
      <c r="H62" s="36" t="s">
        <v>69</v>
      </c>
      <c r="I62" s="42" t="s">
        <v>21</v>
      </c>
      <c r="J62" s="43" t="str">
        <f>IF(I62=1,G62*289,IF(I62=2,G62*245,IF(I62=3,G62*130,"")))</f>
        <v/>
      </c>
      <c r="K62" s="36"/>
      <c r="L62" s="36"/>
      <c r="M62" s="42" t="str">
        <f>IF(F62&lt;&gt;"户主","",IF(F63&lt;&gt;"户主",IF(F64&lt;&gt;"户主",IF(#REF!&lt;&gt;"户主",IF(#REF!&lt;&gt;"户主",IF(#REF!&lt;&gt;"户主",IF(#REF!&lt;&gt;"户主",IF(#REF!&lt;&gt;"户主",“”,J62+L62+L63+L64+#REF!+#REF!+#REF!+#REF!),J62+L62+L63+L64+#REF!+#REF!+#REF!),J62+L62+L63+L64+#REF!+#REF!),J62+L62+L63+L64+#REF!),J62+L62+L63+L64),J62+L62+L63),J62+L62))</f>
        <v/>
      </c>
      <c r="N62" s="46"/>
      <c r="O62" s="36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="4" customFormat="1" ht="12.6" customHeight="1" spans="1:37">
      <c r="A63" s="20" t="str">
        <f>IF(B63="户主",COUNTIF($B$5:B63,$B$5),"")</f>
        <v/>
      </c>
      <c r="B63" s="36" t="s">
        <v>22</v>
      </c>
      <c r="C63" s="36" t="s">
        <v>98</v>
      </c>
      <c r="D63" s="22">
        <v>10</v>
      </c>
      <c r="E63" s="36" t="s">
        <v>24</v>
      </c>
      <c r="F63" s="36" t="s">
        <v>99</v>
      </c>
      <c r="G63" s="37"/>
      <c r="H63" s="36" t="s">
        <v>69</v>
      </c>
      <c r="I63" s="42" t="s">
        <v>21</v>
      </c>
      <c r="J63" s="43" t="str">
        <f>IF(I63=1,G63*289,IF(I63=2,G63*245,IF(I63=3,G63*130,"")))</f>
        <v/>
      </c>
      <c r="K63" s="36">
        <v>3</v>
      </c>
      <c r="L63" s="36">
        <v>87</v>
      </c>
      <c r="M63" s="42" t="str">
        <f>IF(F63&lt;&gt;"户主","",IF(F64&lt;&gt;"户主",IF(#REF!&lt;&gt;"户主",IF(#REF!&lt;&gt;"户主",IF(#REF!&lt;&gt;"户主",IF(#REF!&lt;&gt;"户主",IF(#REF!&lt;&gt;"户主",IF(#REF!&lt;&gt;"户主",“”,J63+L63+L64+#REF!+#REF!+#REF!+#REF!+#REF!),J63+L63+L64+#REF!+#REF!+#REF!+#REF!),J63+L63+L64+#REF!+#REF!+#REF!),J63+L63+L64+#REF!+#REF!),J63+L63+L64+#REF!),J63+L63+L64),J63+L63))</f>
        <v/>
      </c>
      <c r="N63" s="46"/>
      <c r="O63" s="36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="4" customFormat="1" ht="12.6" customHeight="1" spans="1:37">
      <c r="A64" s="20">
        <f>IF(B64="户主",COUNTIF($B$5:B64,$B$5),"")</f>
        <v>25</v>
      </c>
      <c r="B64" s="36" t="s">
        <v>17</v>
      </c>
      <c r="C64" s="36" t="s">
        <v>100</v>
      </c>
      <c r="D64" s="22">
        <v>60</v>
      </c>
      <c r="E64" s="36" t="s">
        <v>19</v>
      </c>
      <c r="F64" s="36" t="s">
        <v>17</v>
      </c>
      <c r="G64" s="37">
        <v>1</v>
      </c>
      <c r="H64" s="36" t="s">
        <v>58</v>
      </c>
      <c r="I64" s="42" t="s">
        <v>21</v>
      </c>
      <c r="J64" s="43">
        <f>G64*289</f>
        <v>289</v>
      </c>
      <c r="K64" s="36"/>
      <c r="L64" s="36"/>
      <c r="M64" s="42">
        <f>J64+L64</f>
        <v>289</v>
      </c>
      <c r="N64" s="44">
        <v>15</v>
      </c>
      <c r="O64" s="36">
        <f>M64*3+N64</f>
        <v>882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="2" customFormat="1" ht="12.6" customHeight="1" spans="1:15">
      <c r="A65" s="20">
        <f>IF(B65="户主",COUNTIF($B$5:B65,$B$5),"")</f>
        <v>26</v>
      </c>
      <c r="B65" s="15" t="s">
        <v>17</v>
      </c>
      <c r="C65" s="15" t="s">
        <v>101</v>
      </c>
      <c r="D65" s="21">
        <v>71</v>
      </c>
      <c r="E65" s="15" t="s">
        <v>19</v>
      </c>
      <c r="F65" s="15" t="s">
        <v>17</v>
      </c>
      <c r="G65" s="18">
        <v>2</v>
      </c>
      <c r="H65" s="15" t="s">
        <v>102</v>
      </c>
      <c r="I65" s="15" t="s">
        <v>21</v>
      </c>
      <c r="J65" s="27">
        <f>G65*289</f>
        <v>578</v>
      </c>
      <c r="K65" s="15">
        <v>2</v>
      </c>
      <c r="L65" s="15">
        <v>58</v>
      </c>
      <c r="M65" s="15">
        <f>J65+L65+L66</f>
        <v>636</v>
      </c>
      <c r="N65" s="15">
        <v>15</v>
      </c>
      <c r="O65" s="15">
        <f>M65*3+N65</f>
        <v>1923</v>
      </c>
    </row>
    <row r="66" ht="12.6" customHeight="1" spans="1:15">
      <c r="A66" s="20" t="str">
        <f>IF(B66="户主",COUNTIF($B$5:B66,$B$5),"")</f>
        <v/>
      </c>
      <c r="B66" s="15" t="s">
        <v>22</v>
      </c>
      <c r="C66" s="15" t="s">
        <v>103</v>
      </c>
      <c r="D66" s="21">
        <v>62</v>
      </c>
      <c r="E66" s="15" t="s">
        <v>24</v>
      </c>
      <c r="F66" s="15" t="s">
        <v>25</v>
      </c>
      <c r="G66" s="18"/>
      <c r="H66" s="15" t="s">
        <v>102</v>
      </c>
      <c r="I66" s="15" t="s">
        <v>21</v>
      </c>
      <c r="J66" s="15"/>
      <c r="K66" s="15"/>
      <c r="L66" s="15"/>
      <c r="M66" s="15"/>
      <c r="N66" s="15"/>
      <c r="O66" s="15"/>
    </row>
    <row r="67" ht="12.6" customHeight="1" spans="1:15">
      <c r="A67" s="20">
        <f>IF(B67="户主",COUNTIF($B$5:B67,$B$5),"")</f>
        <v>27</v>
      </c>
      <c r="B67" s="15" t="s">
        <v>17</v>
      </c>
      <c r="C67" s="15" t="s">
        <v>104</v>
      </c>
      <c r="D67" s="21">
        <v>58</v>
      </c>
      <c r="E67" s="15" t="s">
        <v>19</v>
      </c>
      <c r="F67" s="15" t="s">
        <v>17</v>
      </c>
      <c r="G67" s="18">
        <v>2</v>
      </c>
      <c r="H67" s="15" t="s">
        <v>102</v>
      </c>
      <c r="I67" s="15" t="s">
        <v>39</v>
      </c>
      <c r="J67" s="27">
        <f>G67*245</f>
        <v>490</v>
      </c>
      <c r="K67" s="15"/>
      <c r="L67" s="15"/>
      <c r="M67" s="15">
        <f>J67+L67</f>
        <v>490</v>
      </c>
      <c r="N67" s="15">
        <v>15</v>
      </c>
      <c r="O67" s="15">
        <f>M67*3+N67</f>
        <v>1485</v>
      </c>
    </row>
    <row r="68" ht="12.6" customHeight="1" spans="1:15">
      <c r="A68" s="20" t="str">
        <f>IF(B68="户主",COUNTIF($B$5:B68,$B$5),"")</f>
        <v/>
      </c>
      <c r="B68" s="15" t="s">
        <v>22</v>
      </c>
      <c r="C68" s="15" t="s">
        <v>105</v>
      </c>
      <c r="D68" s="21">
        <v>55</v>
      </c>
      <c r="E68" s="15" t="s">
        <v>24</v>
      </c>
      <c r="F68" s="15" t="s">
        <v>83</v>
      </c>
      <c r="G68" s="18"/>
      <c r="H68" s="15" t="s">
        <v>102</v>
      </c>
      <c r="I68" s="15" t="s">
        <v>39</v>
      </c>
      <c r="J68" s="15"/>
      <c r="K68" s="15"/>
      <c r="L68" s="15"/>
      <c r="M68" s="15"/>
      <c r="N68" s="15"/>
      <c r="O68" s="15"/>
    </row>
    <row r="69" ht="12.6" customHeight="1" spans="1:15">
      <c r="A69" s="20">
        <f>IF(B69="户主",COUNTIF($B$5:B69,$B$5),"")</f>
        <v>28</v>
      </c>
      <c r="B69" s="15" t="s">
        <v>17</v>
      </c>
      <c r="C69" s="15" t="s">
        <v>106</v>
      </c>
      <c r="D69" s="21">
        <v>43</v>
      </c>
      <c r="E69" s="15" t="s">
        <v>24</v>
      </c>
      <c r="F69" s="15" t="s">
        <v>17</v>
      </c>
      <c r="G69" s="18">
        <v>3</v>
      </c>
      <c r="H69" s="15" t="s">
        <v>107</v>
      </c>
      <c r="I69" s="15" t="s">
        <v>21</v>
      </c>
      <c r="J69" s="27">
        <f>G69*289</f>
        <v>867</v>
      </c>
      <c r="K69" s="15"/>
      <c r="L69" s="15"/>
      <c r="M69" s="15">
        <f>J69+L69+L70+L71</f>
        <v>867</v>
      </c>
      <c r="N69" s="15">
        <v>15</v>
      </c>
      <c r="O69" s="15">
        <f>M69*3+N69</f>
        <v>2616</v>
      </c>
    </row>
    <row r="70" ht="12.6" customHeight="1" spans="1:15">
      <c r="A70" s="20" t="str">
        <f>IF(B70="户主",COUNTIF($B$5:B70,$B$5),"")</f>
        <v/>
      </c>
      <c r="B70" s="15" t="s">
        <v>22</v>
      </c>
      <c r="C70" s="15" t="s">
        <v>108</v>
      </c>
      <c r="D70" s="21">
        <v>16</v>
      </c>
      <c r="E70" s="15" t="s">
        <v>19</v>
      </c>
      <c r="F70" s="15" t="s">
        <v>31</v>
      </c>
      <c r="G70" s="18"/>
      <c r="H70" s="15" t="s">
        <v>107</v>
      </c>
      <c r="I70" s="15" t="s">
        <v>21</v>
      </c>
      <c r="J70" s="15"/>
      <c r="K70" s="15"/>
      <c r="L70" s="15"/>
      <c r="M70" s="15"/>
      <c r="N70" s="15"/>
      <c r="O70" s="15"/>
    </row>
    <row r="71" ht="12.6" customHeight="1" spans="1:15">
      <c r="A71" s="20" t="str">
        <f>IF(B71="户主",COUNTIF($B$5:B71,$B$5),"")</f>
        <v/>
      </c>
      <c r="B71" s="15" t="s">
        <v>22</v>
      </c>
      <c r="C71" s="15" t="s">
        <v>109</v>
      </c>
      <c r="D71" s="21">
        <v>16</v>
      </c>
      <c r="E71" s="15" t="s">
        <v>19</v>
      </c>
      <c r="F71" s="15" t="s">
        <v>31</v>
      </c>
      <c r="G71" s="18"/>
      <c r="H71" s="15" t="s">
        <v>107</v>
      </c>
      <c r="I71" s="15" t="s">
        <v>21</v>
      </c>
      <c r="J71" s="15"/>
      <c r="K71" s="15"/>
      <c r="L71" s="15"/>
      <c r="M71" s="15"/>
      <c r="N71" s="15"/>
      <c r="O71" s="15"/>
    </row>
    <row r="72" ht="12.6" customHeight="1" spans="1:15">
      <c r="A72" s="20">
        <f>IF(B72="户主",COUNTIF($B$5:B72,$B$5),"")</f>
        <v>29</v>
      </c>
      <c r="B72" s="15" t="s">
        <v>17</v>
      </c>
      <c r="C72" s="15" t="s">
        <v>110</v>
      </c>
      <c r="D72" s="21">
        <v>41</v>
      </c>
      <c r="E72" s="15" t="s">
        <v>19</v>
      </c>
      <c r="F72" s="15" t="s">
        <v>17</v>
      </c>
      <c r="G72" s="18">
        <v>5</v>
      </c>
      <c r="H72" s="15" t="s">
        <v>107</v>
      </c>
      <c r="I72" s="15" t="s">
        <v>43</v>
      </c>
      <c r="J72" s="27">
        <f>G72*130</f>
        <v>650</v>
      </c>
      <c r="K72" s="15"/>
      <c r="L72" s="15"/>
      <c r="M72" s="15">
        <f>J72+L72+L73+L74+L75+L76</f>
        <v>969</v>
      </c>
      <c r="N72" s="15">
        <v>15</v>
      </c>
      <c r="O72" s="15">
        <f>M72*3+N72</f>
        <v>2922</v>
      </c>
    </row>
    <row r="73" ht="12.6" customHeight="1" spans="1:15">
      <c r="A73" s="20" t="str">
        <f>IF(B73="户主",COUNTIF($B$5:B73,$B$5),"")</f>
        <v/>
      </c>
      <c r="B73" s="15" t="s">
        <v>22</v>
      </c>
      <c r="C73" s="15" t="s">
        <v>111</v>
      </c>
      <c r="D73" s="21">
        <v>29</v>
      </c>
      <c r="E73" s="15" t="s">
        <v>24</v>
      </c>
      <c r="F73" s="15" t="s">
        <v>25</v>
      </c>
      <c r="G73" s="18"/>
      <c r="H73" s="15" t="s">
        <v>107</v>
      </c>
      <c r="I73" s="15" t="s">
        <v>43</v>
      </c>
      <c r="J73" s="15"/>
      <c r="K73" s="15">
        <v>6</v>
      </c>
      <c r="L73" s="20">
        <v>145</v>
      </c>
      <c r="M73" s="15"/>
      <c r="N73" s="15"/>
      <c r="O73" s="15"/>
    </row>
    <row r="74" ht="12.6" customHeight="1" spans="1:15">
      <c r="A74" s="20" t="str">
        <f>IF(B74="户主",COUNTIF($B$5:B74,$B$5),"")</f>
        <v/>
      </c>
      <c r="B74" s="15" t="s">
        <v>22</v>
      </c>
      <c r="C74" s="15" t="s">
        <v>112</v>
      </c>
      <c r="D74" s="22">
        <v>10</v>
      </c>
      <c r="E74" s="15" t="s">
        <v>19</v>
      </c>
      <c r="F74" s="15" t="s">
        <v>31</v>
      </c>
      <c r="G74" s="18"/>
      <c r="H74" s="15" t="s">
        <v>107</v>
      </c>
      <c r="I74" s="15" t="s">
        <v>43</v>
      </c>
      <c r="J74" s="15"/>
      <c r="K74" s="15">
        <v>5</v>
      </c>
      <c r="L74" s="15">
        <v>87</v>
      </c>
      <c r="M74" s="15"/>
      <c r="N74" s="15"/>
      <c r="O74" s="15"/>
    </row>
    <row r="75" ht="12.6" customHeight="1" spans="1:15">
      <c r="A75" s="20" t="str">
        <f>IF(B75="户主",COUNTIF($B$5:B75,$B$5),"")</f>
        <v/>
      </c>
      <c r="B75" s="15" t="s">
        <v>22</v>
      </c>
      <c r="C75" s="15" t="s">
        <v>113</v>
      </c>
      <c r="D75" s="22">
        <v>6</v>
      </c>
      <c r="E75" s="15" t="s">
        <v>24</v>
      </c>
      <c r="F75" s="15" t="s">
        <v>27</v>
      </c>
      <c r="G75" s="18"/>
      <c r="H75" s="15" t="s">
        <v>107</v>
      </c>
      <c r="I75" s="15" t="s">
        <v>43</v>
      </c>
      <c r="J75" s="15"/>
      <c r="K75" s="15">
        <v>5</v>
      </c>
      <c r="L75" s="15">
        <v>87</v>
      </c>
      <c r="M75" s="15"/>
      <c r="N75" s="15"/>
      <c r="O75" s="15"/>
    </row>
    <row r="76" ht="12.6" customHeight="1" spans="1:15">
      <c r="A76" s="20" t="str">
        <f>IF(B76="户主",COUNTIF($B$5:B76,$B$5),"")</f>
        <v/>
      </c>
      <c r="B76" s="15" t="s">
        <v>22</v>
      </c>
      <c r="C76" s="15" t="s">
        <v>114</v>
      </c>
      <c r="D76" s="21">
        <v>23</v>
      </c>
      <c r="E76" s="15" t="s">
        <v>24</v>
      </c>
      <c r="F76" s="15" t="s">
        <v>27</v>
      </c>
      <c r="G76" s="18"/>
      <c r="H76" s="15" t="s">
        <v>107</v>
      </c>
      <c r="I76" s="15" t="s">
        <v>43</v>
      </c>
      <c r="J76" s="15"/>
      <c r="K76" s="15"/>
      <c r="L76" s="15"/>
      <c r="M76" s="15"/>
      <c r="N76" s="15"/>
      <c r="O76" s="15"/>
    </row>
    <row r="77" ht="12.6" customHeight="1" spans="1:15">
      <c r="A77" s="20">
        <f>IF(B77="户主",COUNTIF($B$5:B77,$B$5),"")</f>
        <v>30</v>
      </c>
      <c r="B77" s="15" t="s">
        <v>17</v>
      </c>
      <c r="C77" s="15" t="s">
        <v>115</v>
      </c>
      <c r="D77" s="21">
        <v>92</v>
      </c>
      <c r="E77" s="15" t="s">
        <v>19</v>
      </c>
      <c r="F77" s="15" t="s">
        <v>17</v>
      </c>
      <c r="G77" s="18">
        <v>1</v>
      </c>
      <c r="H77" s="15" t="s">
        <v>107</v>
      </c>
      <c r="I77" s="15" t="s">
        <v>21</v>
      </c>
      <c r="J77" s="27">
        <f>G77*289</f>
        <v>289</v>
      </c>
      <c r="K77" s="15">
        <v>2</v>
      </c>
      <c r="L77" s="15">
        <v>58</v>
      </c>
      <c r="M77" s="15">
        <f>J77+L77</f>
        <v>347</v>
      </c>
      <c r="N77" s="15">
        <v>15</v>
      </c>
      <c r="O77" s="15">
        <f>M77*3+N77</f>
        <v>1056</v>
      </c>
    </row>
    <row r="78" ht="12.6" customHeight="1" spans="1:15">
      <c r="A78" s="20">
        <f>IF(B78="户主",COUNTIF($B$5:B78,$B$5),"")</f>
        <v>31</v>
      </c>
      <c r="B78" s="15" t="s">
        <v>17</v>
      </c>
      <c r="C78" s="15" t="s">
        <v>116</v>
      </c>
      <c r="D78" s="21">
        <v>71</v>
      </c>
      <c r="E78" s="15" t="s">
        <v>19</v>
      </c>
      <c r="F78" s="15" t="s">
        <v>17</v>
      </c>
      <c r="G78" s="18">
        <v>3</v>
      </c>
      <c r="H78" s="15" t="s">
        <v>117</v>
      </c>
      <c r="I78" s="15" t="s">
        <v>39</v>
      </c>
      <c r="J78" s="27">
        <f>G78*245</f>
        <v>735</v>
      </c>
      <c r="K78" s="15">
        <v>6</v>
      </c>
      <c r="L78" s="20">
        <v>145</v>
      </c>
      <c r="M78" s="15">
        <f>J78+L78+L79+L80</f>
        <v>880</v>
      </c>
      <c r="N78" s="15">
        <v>15</v>
      </c>
      <c r="O78" s="15">
        <f>M78*3+N78</f>
        <v>2655</v>
      </c>
    </row>
    <row r="79" ht="12.6" customHeight="1" spans="1:15">
      <c r="A79" s="20" t="str">
        <f>IF(B79="户主",COUNTIF($B$5:B79,$B$5),"")</f>
        <v/>
      </c>
      <c r="B79" s="15" t="s">
        <v>22</v>
      </c>
      <c r="C79" s="15" t="s">
        <v>118</v>
      </c>
      <c r="D79" s="21">
        <v>34</v>
      </c>
      <c r="E79" s="15" t="s">
        <v>19</v>
      </c>
      <c r="F79" s="15" t="s">
        <v>31</v>
      </c>
      <c r="G79" s="18"/>
      <c r="H79" s="15" t="s">
        <v>117</v>
      </c>
      <c r="I79" s="15" t="s">
        <v>39</v>
      </c>
      <c r="J79" s="15"/>
      <c r="K79" s="15"/>
      <c r="L79" s="15"/>
      <c r="M79" s="15"/>
      <c r="N79" s="15"/>
      <c r="O79" s="15"/>
    </row>
    <row r="80" ht="12.6" customHeight="1" spans="1:15">
      <c r="A80" s="20" t="str">
        <f>IF(B80="户主",COUNTIF($B$5:B80,$B$5),"")</f>
        <v/>
      </c>
      <c r="B80" s="15" t="s">
        <v>22</v>
      </c>
      <c r="C80" s="15" t="s">
        <v>119</v>
      </c>
      <c r="D80" s="21">
        <v>25</v>
      </c>
      <c r="E80" s="15" t="s">
        <v>24</v>
      </c>
      <c r="F80" s="15" t="s">
        <v>46</v>
      </c>
      <c r="G80" s="18"/>
      <c r="H80" s="15" t="s">
        <v>117</v>
      </c>
      <c r="I80" s="15" t="s">
        <v>39</v>
      </c>
      <c r="J80" s="15"/>
      <c r="K80" s="15"/>
      <c r="L80" s="15"/>
      <c r="M80" s="15"/>
      <c r="N80" s="15"/>
      <c r="O80" s="15"/>
    </row>
    <row r="81" ht="12.6" customHeight="1" spans="1:15">
      <c r="A81" s="20">
        <f>IF(B81="户主",COUNTIF($B$5:B81,$B$5),"")</f>
        <v>32</v>
      </c>
      <c r="B81" s="15" t="s">
        <v>17</v>
      </c>
      <c r="C81" s="15" t="s">
        <v>120</v>
      </c>
      <c r="D81" s="21">
        <v>73</v>
      </c>
      <c r="E81" s="15" t="s">
        <v>24</v>
      </c>
      <c r="F81" s="15" t="s">
        <v>17</v>
      </c>
      <c r="G81" s="18">
        <v>1</v>
      </c>
      <c r="H81" s="15" t="s">
        <v>121</v>
      </c>
      <c r="I81" s="15" t="s">
        <v>21</v>
      </c>
      <c r="J81" s="27">
        <f>G81*289</f>
        <v>289</v>
      </c>
      <c r="K81" s="15">
        <v>2</v>
      </c>
      <c r="L81" s="15">
        <v>58</v>
      </c>
      <c r="M81" s="15">
        <f>J81+L81</f>
        <v>347</v>
      </c>
      <c r="N81" s="15">
        <v>15</v>
      </c>
      <c r="O81" s="15">
        <f>M81*3+N81</f>
        <v>1056</v>
      </c>
    </row>
    <row r="82" ht="12.6" customHeight="1" spans="1:15">
      <c r="A82" s="20">
        <f>IF(B82="户主",COUNTIF($B$5:B82,$B$5),"")</f>
        <v>33</v>
      </c>
      <c r="B82" s="15" t="s">
        <v>17</v>
      </c>
      <c r="C82" s="15" t="s">
        <v>122</v>
      </c>
      <c r="D82" s="21">
        <v>73</v>
      </c>
      <c r="E82" s="15" t="s">
        <v>19</v>
      </c>
      <c r="F82" s="15" t="s">
        <v>17</v>
      </c>
      <c r="G82" s="18">
        <v>3</v>
      </c>
      <c r="H82" s="15" t="s">
        <v>121</v>
      </c>
      <c r="I82" s="15" t="s">
        <v>21</v>
      </c>
      <c r="J82" s="27">
        <f>G82*289</f>
        <v>867</v>
      </c>
      <c r="K82" s="15">
        <v>2</v>
      </c>
      <c r="L82" s="15">
        <v>58</v>
      </c>
      <c r="M82" s="15">
        <f>J82+L82+L83+L84</f>
        <v>1012</v>
      </c>
      <c r="N82" s="15">
        <v>15</v>
      </c>
      <c r="O82" s="15">
        <f>M82*3+N82</f>
        <v>3051</v>
      </c>
    </row>
    <row r="83" ht="12.6" customHeight="1" spans="1:15">
      <c r="A83" s="20" t="str">
        <f>IF(B83="户主",COUNTIF($B$5:B83,$B$5),"")</f>
        <v/>
      </c>
      <c r="B83" s="15" t="s">
        <v>22</v>
      </c>
      <c r="C83" s="15" t="s">
        <v>123</v>
      </c>
      <c r="D83" s="21">
        <v>41</v>
      </c>
      <c r="E83" s="15" t="s">
        <v>19</v>
      </c>
      <c r="F83" s="15" t="s">
        <v>31</v>
      </c>
      <c r="G83" s="18"/>
      <c r="H83" s="15" t="s">
        <v>121</v>
      </c>
      <c r="I83" s="15" t="s">
        <v>21</v>
      </c>
      <c r="J83" s="15"/>
      <c r="K83" s="15"/>
      <c r="L83" s="15"/>
      <c r="M83" s="15"/>
      <c r="N83" s="15"/>
      <c r="O83" s="15"/>
    </row>
    <row r="84" ht="12.6" customHeight="1" spans="1:15">
      <c r="A84" s="20" t="str">
        <f>IF(B84="户主",COUNTIF($B$5:B84,$B$5),"")</f>
        <v/>
      </c>
      <c r="B84" s="15" t="s">
        <v>22</v>
      </c>
      <c r="C84" s="15" t="s">
        <v>124</v>
      </c>
      <c r="D84" s="21">
        <v>9</v>
      </c>
      <c r="E84" s="15" t="s">
        <v>19</v>
      </c>
      <c r="F84" s="15" t="s">
        <v>48</v>
      </c>
      <c r="G84" s="18"/>
      <c r="H84" s="15" t="s">
        <v>121</v>
      </c>
      <c r="I84" s="15" t="s">
        <v>21</v>
      </c>
      <c r="J84" s="15"/>
      <c r="K84" s="15">
        <v>3</v>
      </c>
      <c r="L84" s="15">
        <v>87</v>
      </c>
      <c r="M84" s="15"/>
      <c r="N84" s="15"/>
      <c r="O84" s="15"/>
    </row>
    <row r="85" ht="12.6" customHeight="1" spans="1:15">
      <c r="A85" s="20">
        <f>IF(B85="户主",COUNTIF($B$5:B85,$B$5),"")</f>
        <v>34</v>
      </c>
      <c r="B85" s="15" t="s">
        <v>17</v>
      </c>
      <c r="C85" s="15" t="s">
        <v>125</v>
      </c>
      <c r="D85" s="21">
        <v>64</v>
      </c>
      <c r="E85" s="15" t="s">
        <v>19</v>
      </c>
      <c r="F85" s="15" t="s">
        <v>17</v>
      </c>
      <c r="G85" s="18">
        <v>3</v>
      </c>
      <c r="H85" s="15" t="s">
        <v>121</v>
      </c>
      <c r="I85" s="15" t="s">
        <v>39</v>
      </c>
      <c r="J85" s="27">
        <f>G85*245</f>
        <v>735</v>
      </c>
      <c r="K85" s="15"/>
      <c r="L85" s="15"/>
      <c r="M85" s="15">
        <f>J85+L85</f>
        <v>735</v>
      </c>
      <c r="N85" s="15">
        <v>15</v>
      </c>
      <c r="O85" s="15">
        <f>M85*3+N85</f>
        <v>2220</v>
      </c>
    </row>
    <row r="86" ht="12.6" customHeight="1" spans="1:15">
      <c r="A86" s="20" t="str">
        <f>IF(B86="户主",COUNTIF($B$5:B86,$B$5),"")</f>
        <v/>
      </c>
      <c r="B86" s="15" t="s">
        <v>22</v>
      </c>
      <c r="C86" s="15" t="s">
        <v>126</v>
      </c>
      <c r="D86" s="21">
        <v>66</v>
      </c>
      <c r="E86" s="15" t="s">
        <v>24</v>
      </c>
      <c r="F86" s="15" t="s">
        <v>83</v>
      </c>
      <c r="G86" s="18"/>
      <c r="H86" s="15" t="s">
        <v>121</v>
      </c>
      <c r="I86" s="15" t="s">
        <v>39</v>
      </c>
      <c r="J86" s="15"/>
      <c r="K86" s="15"/>
      <c r="L86" s="15"/>
      <c r="M86" s="15"/>
      <c r="N86" s="15"/>
      <c r="O86" s="15"/>
    </row>
    <row r="87" ht="12.6" customHeight="1" spans="1:15">
      <c r="A87" s="20" t="str">
        <f>IF(B87="户主",COUNTIF($B$5:B87,$B$5),"")</f>
        <v/>
      </c>
      <c r="B87" s="15" t="s">
        <v>22</v>
      </c>
      <c r="C87" s="15" t="s">
        <v>127</v>
      </c>
      <c r="D87" s="21">
        <v>30</v>
      </c>
      <c r="E87" s="15" t="s">
        <v>19</v>
      </c>
      <c r="F87" s="15" t="s">
        <v>31</v>
      </c>
      <c r="G87" s="18"/>
      <c r="H87" s="15" t="s">
        <v>121</v>
      </c>
      <c r="I87" s="15" t="s">
        <v>39</v>
      </c>
      <c r="J87" s="15"/>
      <c r="K87" s="15"/>
      <c r="L87" s="15"/>
      <c r="M87" s="15"/>
      <c r="N87" s="15"/>
      <c r="O87" s="15"/>
    </row>
    <row r="88" ht="12.6" customHeight="1" spans="1:15">
      <c r="A88" s="20">
        <f>IF(B88="户主",COUNTIF($B$5:B88,$B$5),"")</f>
        <v>35</v>
      </c>
      <c r="B88" s="26" t="s">
        <v>17</v>
      </c>
      <c r="C88" s="26" t="s">
        <v>128</v>
      </c>
      <c r="D88" s="29">
        <v>43</v>
      </c>
      <c r="E88" s="26" t="s">
        <v>19</v>
      </c>
      <c r="F88" s="26" t="s">
        <v>17</v>
      </c>
      <c r="G88" s="27">
        <v>3</v>
      </c>
      <c r="H88" s="26" t="s">
        <v>121</v>
      </c>
      <c r="I88" s="26" t="s">
        <v>39</v>
      </c>
      <c r="J88" s="27">
        <f>G88*245</f>
        <v>735</v>
      </c>
      <c r="K88" s="15"/>
      <c r="L88" s="15"/>
      <c r="M88" s="15">
        <f>J88+L88</f>
        <v>735</v>
      </c>
      <c r="N88" s="15">
        <v>15</v>
      </c>
      <c r="O88" s="15">
        <f>M88*3+N88</f>
        <v>2220</v>
      </c>
    </row>
    <row r="89" ht="12.6" customHeight="1" spans="1:15">
      <c r="A89" s="20" t="str">
        <f>IF(B89="户主",COUNTIF($B$5:B89,$B$5),"")</f>
        <v/>
      </c>
      <c r="B89" s="26" t="s">
        <v>22</v>
      </c>
      <c r="C89" s="26" t="s">
        <v>129</v>
      </c>
      <c r="D89" s="29">
        <v>43</v>
      </c>
      <c r="E89" s="26" t="s">
        <v>24</v>
      </c>
      <c r="F89" s="26" t="s">
        <v>25</v>
      </c>
      <c r="G89" s="27"/>
      <c r="H89" s="26" t="s">
        <v>121</v>
      </c>
      <c r="I89" s="26" t="s">
        <v>39</v>
      </c>
      <c r="J89" s="27"/>
      <c r="K89" s="15"/>
      <c r="L89" s="15"/>
      <c r="M89" s="15"/>
      <c r="N89" s="15"/>
      <c r="O89" s="15"/>
    </row>
    <row r="90" ht="12.6" customHeight="1" spans="1:15">
      <c r="A90" s="20" t="str">
        <f>IF(B90="户主",COUNTIF($B$5:B90,$B$5),"")</f>
        <v/>
      </c>
      <c r="B90" s="26" t="s">
        <v>22</v>
      </c>
      <c r="C90" s="26" t="s">
        <v>130</v>
      </c>
      <c r="D90" s="29">
        <v>21</v>
      </c>
      <c r="E90" s="26" t="s">
        <v>19</v>
      </c>
      <c r="F90" s="26" t="s">
        <v>31</v>
      </c>
      <c r="G90" s="27"/>
      <c r="H90" s="26" t="s">
        <v>121</v>
      </c>
      <c r="I90" s="26" t="s">
        <v>39</v>
      </c>
      <c r="J90" s="27"/>
      <c r="K90" s="15"/>
      <c r="L90" s="15"/>
      <c r="M90" s="15"/>
      <c r="N90" s="15"/>
      <c r="O90" s="15"/>
    </row>
    <row r="91" ht="12.6" customHeight="1" spans="1:15">
      <c r="A91" s="20">
        <f>IF(B91="户主",COUNTIF($B$5:B91,$B$5),"")</f>
        <v>36</v>
      </c>
      <c r="B91" s="15" t="s">
        <v>17</v>
      </c>
      <c r="C91" s="15" t="s">
        <v>131</v>
      </c>
      <c r="D91" s="21">
        <v>47</v>
      </c>
      <c r="E91" s="17" t="s">
        <v>19</v>
      </c>
      <c r="F91" s="17" t="s">
        <v>17</v>
      </c>
      <c r="G91" s="18">
        <v>4</v>
      </c>
      <c r="H91" s="17" t="s">
        <v>117</v>
      </c>
      <c r="I91" s="17" t="s">
        <v>39</v>
      </c>
      <c r="J91" s="27">
        <f>G91*245</f>
        <v>980</v>
      </c>
      <c r="K91" s="15">
        <v>6</v>
      </c>
      <c r="L91" s="20">
        <v>145</v>
      </c>
      <c r="M91" s="15">
        <f>J91+L91+L92+L93+L94</f>
        <v>1125</v>
      </c>
      <c r="N91" s="15">
        <v>15</v>
      </c>
      <c r="O91" s="15">
        <f>M91*3+N91</f>
        <v>3390</v>
      </c>
    </row>
    <row r="92" ht="12.6" customHeight="1" spans="1:15">
      <c r="A92" s="20" t="str">
        <f>IF(B92="户主",COUNTIF($B$5:B92,$B$5),"")</f>
        <v/>
      </c>
      <c r="B92" s="15" t="s">
        <v>22</v>
      </c>
      <c r="C92" s="15" t="s">
        <v>132</v>
      </c>
      <c r="D92" s="21">
        <v>45</v>
      </c>
      <c r="E92" s="17" t="s">
        <v>24</v>
      </c>
      <c r="F92" s="17" t="s">
        <v>25</v>
      </c>
      <c r="G92" s="18"/>
      <c r="H92" s="17" t="s">
        <v>117</v>
      </c>
      <c r="I92" s="17" t="s">
        <v>39</v>
      </c>
      <c r="J92" s="17"/>
      <c r="K92" s="15"/>
      <c r="L92" s="15"/>
      <c r="M92" s="53"/>
      <c r="N92" s="15"/>
      <c r="O92" s="15"/>
    </row>
    <row r="93" ht="12.6" customHeight="1" spans="1:15">
      <c r="A93" s="20" t="str">
        <f>IF(B93="户主",COUNTIF($B$5:B93,$B$5),"")</f>
        <v/>
      </c>
      <c r="B93" s="15" t="s">
        <v>22</v>
      </c>
      <c r="C93" s="15" t="s">
        <v>133</v>
      </c>
      <c r="D93" s="21">
        <v>23</v>
      </c>
      <c r="E93" s="15" t="s">
        <v>24</v>
      </c>
      <c r="F93" s="17" t="s">
        <v>27</v>
      </c>
      <c r="G93" s="18"/>
      <c r="H93" s="17" t="s">
        <v>117</v>
      </c>
      <c r="I93" s="17" t="s">
        <v>39</v>
      </c>
      <c r="J93" s="17"/>
      <c r="K93" s="15"/>
      <c r="L93" s="15"/>
      <c r="M93" s="53"/>
      <c r="N93" s="15"/>
      <c r="O93" s="15"/>
    </row>
    <row r="94" ht="12.6" customHeight="1" spans="1:15">
      <c r="A94" s="20" t="str">
        <f>IF(B94="户主",COUNTIF($B$5:B94,$B$5),"")</f>
        <v/>
      </c>
      <c r="B94" s="15" t="s">
        <v>22</v>
      </c>
      <c r="C94" s="15" t="s">
        <v>134</v>
      </c>
      <c r="D94" s="21">
        <v>16</v>
      </c>
      <c r="E94" s="17" t="s">
        <v>19</v>
      </c>
      <c r="F94" s="17" t="s">
        <v>31</v>
      </c>
      <c r="G94" s="18"/>
      <c r="H94" s="17" t="s">
        <v>117</v>
      </c>
      <c r="I94" s="17" t="s">
        <v>39</v>
      </c>
      <c r="J94" s="17"/>
      <c r="K94" s="15"/>
      <c r="L94" s="15"/>
      <c r="M94" s="53"/>
      <c r="N94" s="15"/>
      <c r="O94" s="15"/>
    </row>
    <row r="95" ht="12.6" customHeight="1" spans="1:15">
      <c r="A95" s="20">
        <f>IF(B95="户主",COUNTIF($B$5:B95,$B$5),"")</f>
        <v>37</v>
      </c>
      <c r="B95" s="15" t="s">
        <v>17</v>
      </c>
      <c r="C95" s="15" t="s">
        <v>135</v>
      </c>
      <c r="D95" s="21">
        <v>48</v>
      </c>
      <c r="E95" s="17" t="s">
        <v>19</v>
      </c>
      <c r="F95" s="17" t="s">
        <v>17</v>
      </c>
      <c r="G95" s="18">
        <v>1</v>
      </c>
      <c r="H95" s="17" t="s">
        <v>121</v>
      </c>
      <c r="I95" s="17" t="s">
        <v>21</v>
      </c>
      <c r="J95" s="27">
        <f>G95*289</f>
        <v>289</v>
      </c>
      <c r="K95" s="15"/>
      <c r="L95" s="15"/>
      <c r="M95" s="15">
        <f>J95+L95</f>
        <v>289</v>
      </c>
      <c r="N95" s="15">
        <v>15</v>
      </c>
      <c r="O95" s="15">
        <f>M95*3+N95</f>
        <v>882</v>
      </c>
    </row>
    <row r="96" ht="12.6" customHeight="1" spans="1:15">
      <c r="A96" s="20">
        <f>IF(B96="户主",COUNTIF($B$5:B96,$B$5),"")</f>
        <v>38</v>
      </c>
      <c r="B96" s="26" t="s">
        <v>17</v>
      </c>
      <c r="C96" s="20" t="s">
        <v>136</v>
      </c>
      <c r="D96" s="47">
        <v>66</v>
      </c>
      <c r="E96" s="26" t="s">
        <v>19</v>
      </c>
      <c r="F96" s="20" t="s">
        <v>17</v>
      </c>
      <c r="G96" s="48">
        <v>3</v>
      </c>
      <c r="H96" s="20" t="s">
        <v>137</v>
      </c>
      <c r="I96" s="20" t="s">
        <v>39</v>
      </c>
      <c r="J96" s="27">
        <f>G96*245</f>
        <v>735</v>
      </c>
      <c r="K96" s="20"/>
      <c r="L96" s="20"/>
      <c r="M96" s="15">
        <f>J96+L96</f>
        <v>735</v>
      </c>
      <c r="N96" s="15">
        <v>15</v>
      </c>
      <c r="O96" s="15">
        <f>M96*3+N96</f>
        <v>2220</v>
      </c>
    </row>
    <row r="97" ht="12.6" customHeight="1" spans="1:15">
      <c r="A97" s="20" t="str">
        <f>IF(B97="户主",COUNTIF($B$5:B97,$B$5),"")</f>
        <v/>
      </c>
      <c r="B97" s="20" t="s">
        <v>22</v>
      </c>
      <c r="C97" s="20" t="s">
        <v>138</v>
      </c>
      <c r="D97" s="47">
        <v>64</v>
      </c>
      <c r="E97" s="26" t="s">
        <v>24</v>
      </c>
      <c r="F97" s="20" t="s">
        <v>83</v>
      </c>
      <c r="G97" s="48"/>
      <c r="H97" s="20" t="s">
        <v>137</v>
      </c>
      <c r="I97" s="20" t="s">
        <v>39</v>
      </c>
      <c r="J97" s="20"/>
      <c r="K97" s="20"/>
      <c r="L97" s="20"/>
      <c r="M97" s="15"/>
      <c r="N97" s="15"/>
      <c r="O97" s="15"/>
    </row>
    <row r="98" s="4" customFormat="1" ht="12.6" customHeight="1" spans="1:37">
      <c r="A98" s="17"/>
      <c r="B98" s="17" t="s">
        <v>22</v>
      </c>
      <c r="C98" s="17" t="s">
        <v>139</v>
      </c>
      <c r="D98" s="21">
        <v>18</v>
      </c>
      <c r="E98" s="17" t="s">
        <v>24</v>
      </c>
      <c r="F98" s="20" t="s">
        <v>99</v>
      </c>
      <c r="G98" s="48"/>
      <c r="H98" s="20" t="s">
        <v>137</v>
      </c>
      <c r="I98" s="20" t="s">
        <v>39</v>
      </c>
      <c r="J98" s="43"/>
      <c r="K98" s="36"/>
      <c r="L98" s="36"/>
      <c r="M98" s="42"/>
      <c r="N98" s="46"/>
      <c r="O98" s="36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</row>
    <row r="99" ht="12.6" customHeight="1" spans="1:15">
      <c r="A99" s="20">
        <f>IF(B99="户主",COUNTIF($B$5:B99,$B$5),"")</f>
        <v>39</v>
      </c>
      <c r="B99" s="26" t="s">
        <v>17</v>
      </c>
      <c r="C99" s="49" t="s">
        <v>140</v>
      </c>
      <c r="D99" s="50">
        <v>62</v>
      </c>
      <c r="E99" s="26" t="s">
        <v>24</v>
      </c>
      <c r="F99" s="49" t="s">
        <v>83</v>
      </c>
      <c r="G99" s="51">
        <v>1</v>
      </c>
      <c r="H99" s="49" t="s">
        <v>137</v>
      </c>
      <c r="I99" s="49" t="s">
        <v>39</v>
      </c>
      <c r="J99" s="27">
        <f>G99*245</f>
        <v>245</v>
      </c>
      <c r="K99" s="49"/>
      <c r="L99" s="49"/>
      <c r="M99" s="15">
        <f>J99+L99</f>
        <v>245</v>
      </c>
      <c r="N99" s="15">
        <v>15</v>
      </c>
      <c r="O99" s="15">
        <f>M99*3+N99</f>
        <v>750</v>
      </c>
    </row>
    <row r="100" ht="12.6" customHeight="1" spans="1:15">
      <c r="A100" s="20">
        <f>IF(B100="户主",COUNTIF($B$5:B100,$B$5),"")</f>
        <v>40</v>
      </c>
      <c r="B100" s="15" t="s">
        <v>17</v>
      </c>
      <c r="C100" s="15" t="s">
        <v>141</v>
      </c>
      <c r="D100" s="21">
        <v>66</v>
      </c>
      <c r="E100" s="15" t="s">
        <v>19</v>
      </c>
      <c r="F100" s="15" t="s">
        <v>17</v>
      </c>
      <c r="G100" s="18">
        <v>4</v>
      </c>
      <c r="H100" s="15" t="s">
        <v>137</v>
      </c>
      <c r="I100" s="15" t="s">
        <v>43</v>
      </c>
      <c r="J100" s="27">
        <f>G100*130</f>
        <v>520</v>
      </c>
      <c r="K100" s="15"/>
      <c r="L100" s="15"/>
      <c r="M100" s="15">
        <f>J100+L100</f>
        <v>520</v>
      </c>
      <c r="N100" s="15">
        <v>15</v>
      </c>
      <c r="O100" s="15">
        <f>M100*3+N100</f>
        <v>1575</v>
      </c>
    </row>
    <row r="101" ht="12.6" customHeight="1" spans="1:15">
      <c r="A101" s="20" t="str">
        <f>IF(B101="户主",COUNTIF($B$5:B101,$B$5),"")</f>
        <v/>
      </c>
      <c r="B101" s="15" t="s">
        <v>22</v>
      </c>
      <c r="C101" s="15" t="s">
        <v>142</v>
      </c>
      <c r="D101" s="21">
        <v>67</v>
      </c>
      <c r="E101" s="15" t="s">
        <v>24</v>
      </c>
      <c r="F101" s="15" t="s">
        <v>25</v>
      </c>
      <c r="G101" s="18"/>
      <c r="H101" s="15" t="s">
        <v>137</v>
      </c>
      <c r="I101" s="15" t="s">
        <v>43</v>
      </c>
      <c r="J101" s="15"/>
      <c r="K101" s="15"/>
      <c r="L101" s="15"/>
      <c r="M101" s="15"/>
      <c r="N101" s="15"/>
      <c r="O101" s="15"/>
    </row>
    <row r="102" ht="12.6" customHeight="1" spans="1:15">
      <c r="A102" s="20" t="str">
        <f>IF(B102="户主",COUNTIF($B$5:B102,$B$5),"")</f>
        <v/>
      </c>
      <c r="B102" s="15" t="s">
        <v>22</v>
      </c>
      <c r="C102" s="15" t="s">
        <v>143</v>
      </c>
      <c r="D102" s="21">
        <v>44</v>
      </c>
      <c r="E102" s="15" t="s">
        <v>19</v>
      </c>
      <c r="F102" s="15" t="s">
        <v>31</v>
      </c>
      <c r="G102" s="18"/>
      <c r="H102" s="15" t="s">
        <v>137</v>
      </c>
      <c r="I102" s="15" t="s">
        <v>43</v>
      </c>
      <c r="J102" s="15"/>
      <c r="K102" s="15"/>
      <c r="L102" s="15"/>
      <c r="M102" s="15"/>
      <c r="N102" s="15"/>
      <c r="O102" s="15"/>
    </row>
    <row r="103" ht="12.6" customHeight="1" spans="1:15">
      <c r="A103" s="20" t="str">
        <f>IF(B103="户主",COUNTIF($B$5:B103,$B$5),"")</f>
        <v/>
      </c>
      <c r="B103" s="15" t="s">
        <v>22</v>
      </c>
      <c r="C103" s="15" t="s">
        <v>144</v>
      </c>
      <c r="D103" s="21">
        <v>27</v>
      </c>
      <c r="E103" s="15" t="s">
        <v>24</v>
      </c>
      <c r="F103" s="15" t="s">
        <v>27</v>
      </c>
      <c r="G103" s="18"/>
      <c r="H103" s="15" t="s">
        <v>137</v>
      </c>
      <c r="I103" s="15" t="s">
        <v>43</v>
      </c>
      <c r="J103" s="15"/>
      <c r="K103" s="15"/>
      <c r="L103" s="15"/>
      <c r="M103" s="15"/>
      <c r="N103" s="15"/>
      <c r="O103" s="15"/>
    </row>
    <row r="104" ht="12.6" customHeight="1" spans="1:15">
      <c r="A104" s="20">
        <f>IF(B104="户主",COUNTIF($B$5:B104,$B$5),"")</f>
        <v>41</v>
      </c>
      <c r="B104" s="26" t="s">
        <v>17</v>
      </c>
      <c r="C104" s="20" t="s">
        <v>145</v>
      </c>
      <c r="D104" s="47">
        <v>44</v>
      </c>
      <c r="E104" s="26" t="s">
        <v>19</v>
      </c>
      <c r="F104" s="20" t="s">
        <v>17</v>
      </c>
      <c r="G104" s="48">
        <v>4</v>
      </c>
      <c r="H104" s="20" t="s">
        <v>146</v>
      </c>
      <c r="I104" s="15" t="s">
        <v>43</v>
      </c>
      <c r="J104" s="27">
        <f>G104*130</f>
        <v>520</v>
      </c>
      <c r="K104" s="20"/>
      <c r="L104" s="20"/>
      <c r="M104" s="15">
        <f>J104+L104+L105+L106+L107</f>
        <v>723</v>
      </c>
      <c r="N104" s="15">
        <v>15</v>
      </c>
      <c r="O104" s="15">
        <f>M104*3+N104</f>
        <v>2184</v>
      </c>
    </row>
    <row r="105" ht="12.6" customHeight="1" spans="1:15">
      <c r="A105" s="20" t="str">
        <f>IF(B105="户主",COUNTIF($B$5:B105,$B$5),"")</f>
        <v/>
      </c>
      <c r="B105" s="20" t="s">
        <v>22</v>
      </c>
      <c r="C105" s="20" t="s">
        <v>147</v>
      </c>
      <c r="D105" s="47">
        <v>81</v>
      </c>
      <c r="E105" s="26" t="s">
        <v>19</v>
      </c>
      <c r="F105" s="20" t="s">
        <v>88</v>
      </c>
      <c r="G105" s="48"/>
      <c r="H105" s="20" t="s">
        <v>146</v>
      </c>
      <c r="I105" s="15" t="s">
        <v>43</v>
      </c>
      <c r="J105" s="20"/>
      <c r="K105" s="20">
        <v>2</v>
      </c>
      <c r="L105" s="15">
        <v>58</v>
      </c>
      <c r="M105" s="15"/>
      <c r="N105" s="15"/>
      <c r="O105" s="15"/>
    </row>
    <row r="106" ht="12.6" customHeight="1" spans="1:15">
      <c r="A106" s="20" t="str">
        <f>IF(B106="户主",COUNTIF($B$5:B106,$B$5),"")</f>
        <v/>
      </c>
      <c r="B106" s="20" t="s">
        <v>22</v>
      </c>
      <c r="C106" s="23" t="s">
        <v>148</v>
      </c>
      <c r="D106" s="47">
        <v>73</v>
      </c>
      <c r="E106" s="26" t="s">
        <v>24</v>
      </c>
      <c r="F106" s="20" t="s">
        <v>149</v>
      </c>
      <c r="G106" s="48"/>
      <c r="H106" s="20" t="s">
        <v>146</v>
      </c>
      <c r="I106" s="15" t="s">
        <v>43</v>
      </c>
      <c r="J106" s="20"/>
      <c r="K106" s="20">
        <v>2</v>
      </c>
      <c r="L106" s="15">
        <v>58</v>
      </c>
      <c r="M106" s="15"/>
      <c r="N106" s="15"/>
      <c r="O106" s="15"/>
    </row>
    <row r="107" s="2" customFormat="1" ht="12.6" customHeight="1" spans="1:15">
      <c r="A107" s="20" t="str">
        <f>IF(B107="户主",COUNTIF($B$5:B107,$B$5),"")</f>
        <v/>
      </c>
      <c r="B107" s="20" t="s">
        <v>22</v>
      </c>
      <c r="C107" s="23" t="s">
        <v>150</v>
      </c>
      <c r="D107" s="50">
        <v>3</v>
      </c>
      <c r="E107" s="26" t="s">
        <v>24</v>
      </c>
      <c r="F107" s="20" t="s">
        <v>151</v>
      </c>
      <c r="G107" s="48"/>
      <c r="H107" s="20" t="s">
        <v>146</v>
      </c>
      <c r="I107" s="15" t="s">
        <v>43</v>
      </c>
      <c r="J107" s="20"/>
      <c r="K107" s="20">
        <v>3</v>
      </c>
      <c r="L107" s="20">
        <v>87</v>
      </c>
      <c r="M107" s="15"/>
      <c r="N107" s="15"/>
      <c r="O107" s="15"/>
    </row>
    <row r="108" ht="12.6" customHeight="1" spans="1:15">
      <c r="A108" s="20">
        <f>IF(B108="户主",COUNTIF($B$5:B108,$B$5),"")</f>
        <v>42</v>
      </c>
      <c r="B108" s="26" t="s">
        <v>17</v>
      </c>
      <c r="C108" s="20" t="s">
        <v>152</v>
      </c>
      <c r="D108" s="47">
        <v>57</v>
      </c>
      <c r="E108" s="26" t="s">
        <v>19</v>
      </c>
      <c r="F108" s="20" t="s">
        <v>17</v>
      </c>
      <c r="G108" s="48">
        <v>2</v>
      </c>
      <c r="H108" s="20" t="s">
        <v>153</v>
      </c>
      <c r="I108" s="20" t="s">
        <v>21</v>
      </c>
      <c r="J108" s="27">
        <f>G108*289</f>
        <v>578</v>
      </c>
      <c r="K108" s="20"/>
      <c r="L108" s="20"/>
      <c r="M108" s="15">
        <f>J108+L108+L109</f>
        <v>578</v>
      </c>
      <c r="N108" s="15">
        <v>15</v>
      </c>
      <c r="O108" s="15">
        <f>M108*3+N108</f>
        <v>1749</v>
      </c>
    </row>
    <row r="109" ht="12.6" customHeight="1" spans="1:15">
      <c r="A109" s="20" t="str">
        <f>IF(B109="户主",COUNTIF($B$5:B109,$B$5),"")</f>
        <v/>
      </c>
      <c r="B109" s="20" t="s">
        <v>22</v>
      </c>
      <c r="C109" s="20" t="s">
        <v>154</v>
      </c>
      <c r="D109" s="47">
        <v>27</v>
      </c>
      <c r="E109" s="26" t="s">
        <v>19</v>
      </c>
      <c r="F109" s="20" t="s">
        <v>155</v>
      </c>
      <c r="G109" s="48"/>
      <c r="H109" s="20" t="s">
        <v>153</v>
      </c>
      <c r="I109" s="20" t="s">
        <v>21</v>
      </c>
      <c r="J109" s="20"/>
      <c r="K109" s="20"/>
      <c r="L109" s="40"/>
      <c r="M109" s="15"/>
      <c r="N109" s="15"/>
      <c r="O109" s="15"/>
    </row>
    <row r="110" ht="12.6" customHeight="1" spans="1:15">
      <c r="A110" s="20">
        <f>IF(B110="户主",COUNTIF($B$5:B110,$B$5),"")</f>
        <v>43</v>
      </c>
      <c r="B110" s="26" t="s">
        <v>17</v>
      </c>
      <c r="C110" s="49" t="s">
        <v>156</v>
      </c>
      <c r="D110" s="50">
        <v>29</v>
      </c>
      <c r="E110" s="26" t="s">
        <v>19</v>
      </c>
      <c r="F110" s="49" t="s">
        <v>17</v>
      </c>
      <c r="G110" s="51">
        <v>3</v>
      </c>
      <c r="H110" s="49" t="s">
        <v>157</v>
      </c>
      <c r="I110" s="49" t="s">
        <v>21</v>
      </c>
      <c r="J110" s="27">
        <f>G110*289</f>
        <v>867</v>
      </c>
      <c r="K110" s="49"/>
      <c r="L110" s="49"/>
      <c r="M110" s="15">
        <f>J110+L110</f>
        <v>867</v>
      </c>
      <c r="N110" s="15">
        <v>15</v>
      </c>
      <c r="O110" s="15">
        <f>M110*3+N110</f>
        <v>2616</v>
      </c>
    </row>
    <row r="111" ht="12.6" customHeight="1" spans="1:15">
      <c r="A111" s="20" t="str">
        <f>IF(B111="户主",COUNTIF($B$5:B111,$B$5),"")</f>
        <v/>
      </c>
      <c r="B111" s="49" t="s">
        <v>22</v>
      </c>
      <c r="C111" s="49" t="s">
        <v>158</v>
      </c>
      <c r="D111" s="50">
        <v>54</v>
      </c>
      <c r="E111" s="26" t="s">
        <v>19</v>
      </c>
      <c r="F111" s="49" t="s">
        <v>88</v>
      </c>
      <c r="G111" s="51"/>
      <c r="H111" s="49" t="s">
        <v>157</v>
      </c>
      <c r="I111" s="49" t="s">
        <v>21</v>
      </c>
      <c r="J111" s="49"/>
      <c r="K111" s="49"/>
      <c r="L111" s="49"/>
      <c r="M111" s="15"/>
      <c r="N111" s="15"/>
      <c r="O111" s="15"/>
    </row>
    <row r="112" ht="12.6" customHeight="1" spans="1:15">
      <c r="A112" s="20" t="str">
        <f>IF(B112="户主",COUNTIF($B$5:B112,$B$5),"")</f>
        <v/>
      </c>
      <c r="B112" s="49" t="s">
        <v>22</v>
      </c>
      <c r="C112" s="49" t="s">
        <v>159</v>
      </c>
      <c r="D112" s="50">
        <v>52</v>
      </c>
      <c r="E112" s="15" t="s">
        <v>24</v>
      </c>
      <c r="F112" s="49" t="s">
        <v>149</v>
      </c>
      <c r="G112" s="51"/>
      <c r="H112" s="49" t="s">
        <v>157</v>
      </c>
      <c r="I112" s="49" t="s">
        <v>21</v>
      </c>
      <c r="J112" s="49"/>
      <c r="K112" s="49"/>
      <c r="L112" s="49"/>
      <c r="M112" s="15"/>
      <c r="N112" s="15"/>
      <c r="O112" s="15"/>
    </row>
    <row r="113" ht="12.6" customHeight="1" spans="1:15">
      <c r="A113" s="20">
        <f>IF(B113="户主",COUNTIF($B$5:B113,$B$5),"")</f>
        <v>44</v>
      </c>
      <c r="B113" s="26" t="s">
        <v>17</v>
      </c>
      <c r="C113" s="49" t="s">
        <v>160</v>
      </c>
      <c r="D113" s="50">
        <v>46</v>
      </c>
      <c r="E113" s="26" t="s">
        <v>19</v>
      </c>
      <c r="F113" s="49" t="s">
        <v>17</v>
      </c>
      <c r="G113" s="51">
        <v>3</v>
      </c>
      <c r="H113" s="49" t="s">
        <v>161</v>
      </c>
      <c r="I113" s="49" t="s">
        <v>39</v>
      </c>
      <c r="J113" s="27">
        <f>G113*245</f>
        <v>735</v>
      </c>
      <c r="K113" s="49"/>
      <c r="L113" s="49"/>
      <c r="M113" s="15">
        <f>J113+L113</f>
        <v>735</v>
      </c>
      <c r="N113" s="15">
        <v>15</v>
      </c>
      <c r="O113" s="15">
        <f>M113*3+N113</f>
        <v>2220</v>
      </c>
    </row>
    <row r="114" ht="12.6" customHeight="1" spans="1:15">
      <c r="A114" s="20" t="str">
        <f>IF(B114="户主",COUNTIF($B$5:B114,$B$5),"")</f>
        <v/>
      </c>
      <c r="B114" s="49" t="s">
        <v>22</v>
      </c>
      <c r="C114" s="49" t="s">
        <v>162</v>
      </c>
      <c r="D114" s="50">
        <v>18</v>
      </c>
      <c r="E114" s="26" t="s">
        <v>19</v>
      </c>
      <c r="F114" s="49" t="s">
        <v>31</v>
      </c>
      <c r="G114" s="51"/>
      <c r="H114" s="49" t="s">
        <v>161</v>
      </c>
      <c r="I114" s="49" t="s">
        <v>39</v>
      </c>
      <c r="J114" s="49"/>
      <c r="K114" s="49"/>
      <c r="L114" s="49"/>
      <c r="M114" s="15"/>
      <c r="N114" s="15"/>
      <c r="O114" s="15"/>
    </row>
    <row r="115" ht="12.6" customHeight="1" spans="1:15">
      <c r="A115" s="20" t="str">
        <f>IF(B115="户主",COUNTIF($B$5:B115,$B$5),"")</f>
        <v/>
      </c>
      <c r="B115" s="49" t="s">
        <v>22</v>
      </c>
      <c r="C115" s="49" t="s">
        <v>163</v>
      </c>
      <c r="D115" s="50">
        <v>15</v>
      </c>
      <c r="E115" s="26" t="s">
        <v>24</v>
      </c>
      <c r="F115" s="49" t="s">
        <v>27</v>
      </c>
      <c r="G115" s="51"/>
      <c r="H115" s="49" t="s">
        <v>161</v>
      </c>
      <c r="I115" s="49" t="s">
        <v>39</v>
      </c>
      <c r="J115" s="49"/>
      <c r="K115" s="49"/>
      <c r="L115" s="49"/>
      <c r="M115" s="15"/>
      <c r="N115" s="15"/>
      <c r="O115" s="15"/>
    </row>
    <row r="116" ht="12.6" customHeight="1" spans="1:15">
      <c r="A116" s="20">
        <f>IF(B116="户主",COUNTIF($B$5:B116,$B$5),"")</f>
        <v>45</v>
      </c>
      <c r="B116" s="26" t="s">
        <v>17</v>
      </c>
      <c r="C116" s="52" t="s">
        <v>164</v>
      </c>
      <c r="D116" s="50">
        <v>81</v>
      </c>
      <c r="E116" s="26" t="s">
        <v>19</v>
      </c>
      <c r="F116" s="52" t="s">
        <v>17</v>
      </c>
      <c r="G116" s="51">
        <v>3</v>
      </c>
      <c r="H116" s="52" t="s">
        <v>161</v>
      </c>
      <c r="I116" s="52" t="s">
        <v>21</v>
      </c>
      <c r="J116" s="27">
        <f>G116*289</f>
        <v>867</v>
      </c>
      <c r="K116" s="51">
        <v>2</v>
      </c>
      <c r="L116" s="15">
        <v>58</v>
      </c>
      <c r="M116" s="15">
        <f>J116+L116+L117+L118</f>
        <v>1128</v>
      </c>
      <c r="N116" s="15">
        <v>15</v>
      </c>
      <c r="O116" s="15">
        <f>M116*3+N116</f>
        <v>3399</v>
      </c>
    </row>
    <row r="117" s="2" customFormat="1" ht="12.6" customHeight="1" spans="1:15">
      <c r="A117" s="20" t="str">
        <f>IF(B117="户主",COUNTIF($B$5:B117,$B$5),"")</f>
        <v/>
      </c>
      <c r="B117" s="49" t="s">
        <v>22</v>
      </c>
      <c r="C117" s="49" t="s">
        <v>165</v>
      </c>
      <c r="D117" s="50">
        <v>76</v>
      </c>
      <c r="E117" s="26" t="s">
        <v>24</v>
      </c>
      <c r="F117" s="49" t="s">
        <v>83</v>
      </c>
      <c r="G117" s="51"/>
      <c r="H117" s="49" t="s">
        <v>161</v>
      </c>
      <c r="I117" s="52" t="s">
        <v>21</v>
      </c>
      <c r="J117" s="49"/>
      <c r="K117" s="15">
        <v>2</v>
      </c>
      <c r="L117" s="15">
        <v>58</v>
      </c>
      <c r="M117" s="15"/>
      <c r="N117" s="15"/>
      <c r="O117" s="15"/>
    </row>
    <row r="118" s="4" customFormat="1" ht="12.6" customHeight="1" spans="1:37">
      <c r="A118" s="17"/>
      <c r="B118" s="17" t="s">
        <v>22</v>
      </c>
      <c r="C118" s="17" t="s">
        <v>166</v>
      </c>
      <c r="D118" s="21">
        <v>50</v>
      </c>
      <c r="E118" s="17" t="s">
        <v>19</v>
      </c>
      <c r="F118" s="36" t="s">
        <v>31</v>
      </c>
      <c r="G118" s="37"/>
      <c r="H118" s="49" t="s">
        <v>161</v>
      </c>
      <c r="I118" s="36" t="s">
        <v>21</v>
      </c>
      <c r="J118" s="43"/>
      <c r="K118" s="36">
        <v>4</v>
      </c>
      <c r="L118" s="36">
        <v>145</v>
      </c>
      <c r="M118" s="42"/>
      <c r="N118" s="46"/>
      <c r="O118" s="36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  <row r="119" ht="12.6" customHeight="1" spans="1:15">
      <c r="A119" s="20">
        <f>IF(B119="户主",COUNTIF($B$5:B119,$B$5),"")</f>
        <v>46</v>
      </c>
      <c r="B119" s="26" t="s">
        <v>17</v>
      </c>
      <c r="C119" s="20" t="s">
        <v>167</v>
      </c>
      <c r="D119" s="47">
        <v>71</v>
      </c>
      <c r="E119" s="26" t="s">
        <v>19</v>
      </c>
      <c r="F119" s="20" t="s">
        <v>17</v>
      </c>
      <c r="G119" s="48">
        <v>1</v>
      </c>
      <c r="H119" s="20" t="s">
        <v>168</v>
      </c>
      <c r="I119" s="20" t="s">
        <v>43</v>
      </c>
      <c r="J119" s="27">
        <f>G119*130</f>
        <v>130</v>
      </c>
      <c r="K119" s="20">
        <v>5</v>
      </c>
      <c r="L119" s="15">
        <v>87</v>
      </c>
      <c r="M119" s="15">
        <f>J119+L119</f>
        <v>217</v>
      </c>
      <c r="N119" s="15">
        <v>15</v>
      </c>
      <c r="O119" s="15">
        <f>M119*3+N119</f>
        <v>666</v>
      </c>
    </row>
    <row r="120" ht="12.6" customHeight="1" spans="1:15">
      <c r="A120" s="20">
        <f>IF(B120="户主",COUNTIF($B$5:B120,$B$5),"")</f>
        <v>47</v>
      </c>
      <c r="B120" s="26" t="s">
        <v>17</v>
      </c>
      <c r="C120" s="49" t="s">
        <v>169</v>
      </c>
      <c r="D120" s="50">
        <v>67</v>
      </c>
      <c r="E120" s="26" t="s">
        <v>19</v>
      </c>
      <c r="F120" s="49" t="s">
        <v>17</v>
      </c>
      <c r="G120" s="51">
        <v>3</v>
      </c>
      <c r="H120" s="49" t="s">
        <v>168</v>
      </c>
      <c r="I120" s="49" t="s">
        <v>21</v>
      </c>
      <c r="J120" s="27">
        <f>G120*289</f>
        <v>867</v>
      </c>
      <c r="K120" s="49"/>
      <c r="L120" s="49"/>
      <c r="M120" s="15">
        <f>J120+L120</f>
        <v>867</v>
      </c>
      <c r="N120" s="15">
        <v>15</v>
      </c>
      <c r="O120" s="15">
        <f>M120*3+N120</f>
        <v>2616</v>
      </c>
    </row>
    <row r="121" ht="12.6" customHeight="1" spans="1:15">
      <c r="A121" s="20" t="str">
        <f>IF(B121="户主",COUNTIF($B$5:B121,$B$5),"")</f>
        <v/>
      </c>
      <c r="B121" s="49" t="s">
        <v>22</v>
      </c>
      <c r="C121" s="49" t="s">
        <v>170</v>
      </c>
      <c r="D121" s="50">
        <v>63</v>
      </c>
      <c r="E121" s="26" t="s">
        <v>24</v>
      </c>
      <c r="F121" s="49" t="s">
        <v>83</v>
      </c>
      <c r="G121" s="51"/>
      <c r="H121" s="49" t="s">
        <v>168</v>
      </c>
      <c r="I121" s="49" t="s">
        <v>21</v>
      </c>
      <c r="J121" s="49"/>
      <c r="K121" s="49"/>
      <c r="L121" s="49"/>
      <c r="M121" s="15"/>
      <c r="N121" s="15"/>
      <c r="O121" s="15"/>
    </row>
    <row r="122" ht="12.6" customHeight="1" spans="1:15">
      <c r="A122" s="20" t="str">
        <f>IF(B122="户主",COUNTIF($B$5:B122,$B$5),"")</f>
        <v/>
      </c>
      <c r="B122" s="49" t="s">
        <v>22</v>
      </c>
      <c r="C122" s="49" t="s">
        <v>171</v>
      </c>
      <c r="D122" s="50">
        <v>21</v>
      </c>
      <c r="E122" s="26" t="s">
        <v>19</v>
      </c>
      <c r="F122" s="49" t="s">
        <v>31</v>
      </c>
      <c r="G122" s="51"/>
      <c r="H122" s="49" t="s">
        <v>168</v>
      </c>
      <c r="I122" s="49" t="s">
        <v>21</v>
      </c>
      <c r="J122" s="49"/>
      <c r="K122" s="49"/>
      <c r="L122" s="49"/>
      <c r="M122" s="15"/>
      <c r="N122" s="15"/>
      <c r="O122" s="15"/>
    </row>
    <row r="123" ht="12.6" customHeight="1" spans="1:15">
      <c r="A123" s="20">
        <f>IF(B123="户主",COUNTIF($B$5:B123,$B$5),"")</f>
        <v>48</v>
      </c>
      <c r="B123" s="26" t="s">
        <v>17</v>
      </c>
      <c r="C123" s="49" t="s">
        <v>172</v>
      </c>
      <c r="D123" s="50">
        <v>77</v>
      </c>
      <c r="E123" s="26" t="s">
        <v>19</v>
      </c>
      <c r="F123" s="49" t="s">
        <v>17</v>
      </c>
      <c r="G123" s="51">
        <v>2</v>
      </c>
      <c r="H123" s="49" t="s">
        <v>168</v>
      </c>
      <c r="I123" s="49" t="s">
        <v>21</v>
      </c>
      <c r="J123" s="27">
        <f>G123*289</f>
        <v>578</v>
      </c>
      <c r="K123" s="49">
        <v>2</v>
      </c>
      <c r="L123" s="15">
        <v>58</v>
      </c>
      <c r="M123" s="15">
        <f>J123+L123+L124</f>
        <v>694</v>
      </c>
      <c r="N123" s="15">
        <v>15</v>
      </c>
      <c r="O123" s="15">
        <f>M123*3+N123</f>
        <v>2097</v>
      </c>
    </row>
    <row r="124" ht="12.6" customHeight="1" spans="1:15">
      <c r="A124" s="20" t="str">
        <f>IF(B124="户主",COUNTIF($B$5:B124,$B$5),"")</f>
        <v/>
      </c>
      <c r="B124" s="49" t="s">
        <v>22</v>
      </c>
      <c r="C124" s="49" t="s">
        <v>173</v>
      </c>
      <c r="D124" s="50">
        <v>74</v>
      </c>
      <c r="E124" s="26" t="s">
        <v>24</v>
      </c>
      <c r="F124" s="49" t="s">
        <v>83</v>
      </c>
      <c r="G124" s="51"/>
      <c r="H124" s="49" t="s">
        <v>168</v>
      </c>
      <c r="I124" s="49" t="s">
        <v>21</v>
      </c>
      <c r="J124" s="49"/>
      <c r="K124" s="49">
        <v>2</v>
      </c>
      <c r="L124" s="49">
        <v>58</v>
      </c>
      <c r="M124" s="15"/>
      <c r="N124" s="15"/>
      <c r="O124" s="15"/>
    </row>
    <row r="125" ht="12.6" customHeight="1" spans="1:15">
      <c r="A125" s="20">
        <f>IF(B125="户主",COUNTIF($B$5:B125,$B$5),"")</f>
        <v>49</v>
      </c>
      <c r="B125" s="15" t="s">
        <v>17</v>
      </c>
      <c r="C125" s="15" t="s">
        <v>174</v>
      </c>
      <c r="D125" s="21">
        <v>48</v>
      </c>
      <c r="E125" s="15" t="s">
        <v>24</v>
      </c>
      <c r="F125" s="15" t="s">
        <v>17</v>
      </c>
      <c r="G125" s="18">
        <v>4</v>
      </c>
      <c r="H125" s="15" t="s">
        <v>168</v>
      </c>
      <c r="I125" s="15" t="s">
        <v>43</v>
      </c>
      <c r="J125" s="27">
        <f>G125*130</f>
        <v>520</v>
      </c>
      <c r="K125" s="15"/>
      <c r="L125" s="15"/>
      <c r="M125" s="15">
        <f>J125+L125+L126+L127+L128</f>
        <v>520</v>
      </c>
      <c r="N125" s="15">
        <v>15</v>
      </c>
      <c r="O125" s="15">
        <f>M125*3+N125</f>
        <v>1575</v>
      </c>
    </row>
    <row r="126" ht="12.6" customHeight="1" spans="1:15">
      <c r="A126" s="20" t="str">
        <f>IF(B126="户主",COUNTIF($B$5:B126,$B$5),"")</f>
        <v/>
      </c>
      <c r="B126" s="15" t="s">
        <v>22</v>
      </c>
      <c r="C126" s="15" t="s">
        <v>175</v>
      </c>
      <c r="D126" s="21">
        <v>22</v>
      </c>
      <c r="E126" s="15" t="s">
        <v>24</v>
      </c>
      <c r="F126" s="15" t="s">
        <v>27</v>
      </c>
      <c r="G126" s="18"/>
      <c r="H126" s="15" t="s">
        <v>168</v>
      </c>
      <c r="I126" s="15" t="s">
        <v>43</v>
      </c>
      <c r="J126" s="15"/>
      <c r="K126" s="15"/>
      <c r="L126" s="15"/>
      <c r="M126" s="15"/>
      <c r="N126" s="15"/>
      <c r="O126" s="15"/>
    </row>
    <row r="127" ht="12.6" customHeight="1" spans="1:15">
      <c r="A127" s="20" t="str">
        <f>IF(B127="户主",COUNTIF($B$5:B127,$B$5),"")</f>
        <v/>
      </c>
      <c r="B127" s="15" t="s">
        <v>22</v>
      </c>
      <c r="C127" s="15" t="s">
        <v>176</v>
      </c>
      <c r="D127" s="21">
        <v>17</v>
      </c>
      <c r="E127" s="15" t="s">
        <v>24</v>
      </c>
      <c r="F127" s="15" t="s">
        <v>27</v>
      </c>
      <c r="G127" s="18"/>
      <c r="H127" s="15" t="s">
        <v>168</v>
      </c>
      <c r="I127" s="15" t="s">
        <v>43</v>
      </c>
      <c r="J127" s="15"/>
      <c r="K127" s="15"/>
      <c r="L127" s="15"/>
      <c r="M127" s="15"/>
      <c r="N127" s="15"/>
      <c r="O127" s="15"/>
    </row>
    <row r="128" ht="12.6" customHeight="1" spans="1:15">
      <c r="A128" s="20" t="str">
        <f>IF(B128="户主",COUNTIF($B$5:B128,$B$5),"")</f>
        <v/>
      </c>
      <c r="B128" s="15" t="s">
        <v>22</v>
      </c>
      <c r="C128" s="15" t="s">
        <v>177</v>
      </c>
      <c r="D128" s="21">
        <v>15</v>
      </c>
      <c r="E128" s="15" t="s">
        <v>19</v>
      </c>
      <c r="F128" s="15" t="s">
        <v>31</v>
      </c>
      <c r="G128" s="18"/>
      <c r="H128" s="15" t="s">
        <v>168</v>
      </c>
      <c r="I128" s="15" t="s">
        <v>43</v>
      </c>
      <c r="J128" s="15"/>
      <c r="K128" s="15"/>
      <c r="L128" s="15"/>
      <c r="M128" s="15"/>
      <c r="N128" s="15"/>
      <c r="O128" s="15"/>
    </row>
    <row r="129" s="4" customFormat="1" ht="12.6" customHeight="1" spans="1:37">
      <c r="A129" s="20">
        <f>IF(B129="户主",COUNTIF($B$5:B129,$B$5),"")</f>
        <v>50</v>
      </c>
      <c r="B129" s="36" t="s">
        <v>17</v>
      </c>
      <c r="C129" s="36" t="s">
        <v>178</v>
      </c>
      <c r="D129" s="47">
        <v>48</v>
      </c>
      <c r="E129" s="36" t="s">
        <v>19</v>
      </c>
      <c r="F129" s="36" t="s">
        <v>17</v>
      </c>
      <c r="G129" s="37">
        <v>4</v>
      </c>
      <c r="H129" s="36" t="s">
        <v>168</v>
      </c>
      <c r="I129" s="42" t="s">
        <v>43</v>
      </c>
      <c r="J129" s="43">
        <f>G129*130</f>
        <v>520</v>
      </c>
      <c r="K129" s="36"/>
      <c r="L129" s="36"/>
      <c r="M129" s="42">
        <f>J129+L130+L131</f>
        <v>751</v>
      </c>
      <c r="N129" s="44">
        <v>15</v>
      </c>
      <c r="O129" s="36">
        <f>M129*3+N129</f>
        <v>2268</v>
      </c>
      <c r="P129" s="45" t="s">
        <v>179</v>
      </c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</row>
    <row r="130" s="4" customFormat="1" ht="12.6" customHeight="1" spans="1:37">
      <c r="A130" s="20" t="str">
        <f>IF(B130="户主",COUNTIF($B$5:B130,$B$5),"")</f>
        <v/>
      </c>
      <c r="B130" s="36" t="s">
        <v>22</v>
      </c>
      <c r="C130" s="36" t="s">
        <v>180</v>
      </c>
      <c r="D130" s="22">
        <v>22</v>
      </c>
      <c r="E130" s="15" t="s">
        <v>24</v>
      </c>
      <c r="F130" s="15" t="s">
        <v>181</v>
      </c>
      <c r="G130" s="37"/>
      <c r="H130" s="36" t="s">
        <v>168</v>
      </c>
      <c r="I130" s="42" t="s">
        <v>43</v>
      </c>
      <c r="J130" s="43" t="str">
        <f>IF(I130=1,G130*289,IF(I130=2,G130*245,IF(I130=3,G130*130,"")))</f>
        <v/>
      </c>
      <c r="K130" s="36">
        <v>10</v>
      </c>
      <c r="L130" s="36">
        <v>173</v>
      </c>
      <c r="M130" s="42"/>
      <c r="N130" s="44"/>
      <c r="O130" s="36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</row>
    <row r="131" s="4" customFormat="1" ht="12.6" customHeight="1" spans="1:37">
      <c r="A131" s="20" t="str">
        <f>IF(B131="户主",COUNTIF($B$5:B131,$B$5),"")</f>
        <v/>
      </c>
      <c r="B131" s="36" t="s">
        <v>22</v>
      </c>
      <c r="C131" s="36" t="s">
        <v>182</v>
      </c>
      <c r="D131" s="47">
        <v>71</v>
      </c>
      <c r="E131" s="36" t="s">
        <v>19</v>
      </c>
      <c r="F131" s="36" t="s">
        <v>183</v>
      </c>
      <c r="G131" s="37"/>
      <c r="H131" s="36" t="s">
        <v>168</v>
      </c>
      <c r="I131" s="42" t="s">
        <v>43</v>
      </c>
      <c r="J131" s="43" t="str">
        <f>IF(I131=1,G131*289,IF(I131=2,G131*245,IF(I131=3,G131*130,"")))</f>
        <v/>
      </c>
      <c r="K131" s="36">
        <v>2</v>
      </c>
      <c r="L131" s="36">
        <v>58</v>
      </c>
      <c r="M131" s="42" t="str">
        <f>IF(F131&lt;&gt;"户主","",IF(F132&lt;&gt;"户主",IF(#REF!&lt;&gt;"户主",IF(#REF!&lt;&gt;"户主",IF(#REF!&lt;&gt;"户主",IF(F596&lt;&gt;"户主",IF(F710&lt;&gt;"户主",IF(F711&lt;&gt;"户主",“”,J131+L131+L132+#REF!+#REF!+#REF!+L596+L710),J131+L131+L132+#REF!+#REF!+#REF!+L596),J131+L131+L132+#REF!+#REF!+#REF!),J131+L131+L132+#REF!+#REF!),J131+L131+L132+#REF!),J131+L131+L132),J131+L131))</f>
        <v/>
      </c>
      <c r="N131" s="44"/>
      <c r="O131" s="36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</row>
    <row r="132" s="4" customFormat="1" ht="12.6" customHeight="1" spans="1:37">
      <c r="A132" s="20" t="str">
        <f>IF(B132="户主",COUNTIF($B$5:B132,$B$5),"")</f>
        <v/>
      </c>
      <c r="B132" s="36" t="s">
        <v>22</v>
      </c>
      <c r="C132" s="36" t="s">
        <v>184</v>
      </c>
      <c r="D132" s="22">
        <v>68</v>
      </c>
      <c r="E132" s="36" t="s">
        <v>24</v>
      </c>
      <c r="F132" s="36" t="s">
        <v>94</v>
      </c>
      <c r="G132" s="37"/>
      <c r="H132" s="36" t="s">
        <v>168</v>
      </c>
      <c r="I132" s="42" t="s">
        <v>43</v>
      </c>
      <c r="J132" s="43" t="str">
        <f>IF(I132=1,G132*289,IF(I132=2,G132*245,IF(I132=3,G132*130,"")))</f>
        <v/>
      </c>
      <c r="K132" s="36"/>
      <c r="L132" s="36"/>
      <c r="M132" s="42" t="str">
        <f>IF(F132&lt;&gt;"户主","",IF(#REF!&lt;&gt;"户主",IF(#REF!&lt;&gt;"户主",IF(#REF!&lt;&gt;"户主",IF(F596&lt;&gt;"户主",IF(F710&lt;&gt;"户主",IF(F711&lt;&gt;"户主",IF(F712&lt;&gt;"户主",“”,J132+L132+#REF!+#REF!+#REF!+L596+L710+L711),J132+L132+#REF!+#REF!+#REF!+L596+L710),J132+L132+#REF!+#REF!+#REF!+L596),J132+L132+#REF!+#REF!+#REF!),J132+L132+#REF!+#REF!),J132+L132+#REF!),J132+L132))</f>
        <v/>
      </c>
      <c r="N132" s="44"/>
      <c r="O132" s="36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</row>
    <row r="133" ht="12.6" customHeight="1" spans="1:15">
      <c r="A133" s="20">
        <f>IF(B133="户主",COUNTIF($B$5:B133,$B$5),"")</f>
        <v>51</v>
      </c>
      <c r="B133" s="26" t="s">
        <v>17</v>
      </c>
      <c r="C133" s="26" t="s">
        <v>185</v>
      </c>
      <c r="D133" s="29">
        <v>76</v>
      </c>
      <c r="E133" s="26" t="s">
        <v>24</v>
      </c>
      <c r="F133" s="26" t="s">
        <v>17</v>
      </c>
      <c r="G133" s="27">
        <v>1</v>
      </c>
      <c r="H133" s="26" t="s">
        <v>186</v>
      </c>
      <c r="I133" s="26" t="s">
        <v>21</v>
      </c>
      <c r="J133" s="27">
        <f>G133*289</f>
        <v>289</v>
      </c>
      <c r="K133" s="40">
        <v>2</v>
      </c>
      <c r="L133" s="15">
        <v>58</v>
      </c>
      <c r="M133" s="15">
        <f>J133+L133</f>
        <v>347</v>
      </c>
      <c r="N133" s="15">
        <v>15</v>
      </c>
      <c r="O133" s="15">
        <f>M133*3+N133</f>
        <v>1056</v>
      </c>
    </row>
    <row r="134" ht="12.6" customHeight="1" spans="1:15">
      <c r="A134" s="20">
        <f>IF(B134="户主",COUNTIF($B$5:B134,$B$5),"")</f>
        <v>52</v>
      </c>
      <c r="B134" s="15" t="s">
        <v>17</v>
      </c>
      <c r="C134" s="15" t="s">
        <v>187</v>
      </c>
      <c r="D134" s="21">
        <v>45</v>
      </c>
      <c r="E134" s="15" t="s">
        <v>19</v>
      </c>
      <c r="F134" s="15" t="s">
        <v>17</v>
      </c>
      <c r="G134" s="18">
        <v>1</v>
      </c>
      <c r="H134" s="15" t="s">
        <v>186</v>
      </c>
      <c r="I134" s="15" t="s">
        <v>21</v>
      </c>
      <c r="J134" s="27">
        <f>G134*289</f>
        <v>289</v>
      </c>
      <c r="K134" s="15">
        <v>4</v>
      </c>
      <c r="L134" s="15">
        <v>145</v>
      </c>
      <c r="M134" s="15">
        <f>J134+L134</f>
        <v>434</v>
      </c>
      <c r="N134" s="15">
        <v>15</v>
      </c>
      <c r="O134" s="15">
        <f>M134*3+N134</f>
        <v>1317</v>
      </c>
    </row>
    <row r="135" ht="12.6" customHeight="1" spans="1:15">
      <c r="A135" s="20">
        <f>IF(B135="户主",COUNTIF($B$5:B135,$B$5),"")</f>
        <v>53</v>
      </c>
      <c r="B135" s="15" t="s">
        <v>17</v>
      </c>
      <c r="C135" s="15" t="s">
        <v>188</v>
      </c>
      <c r="D135" s="21">
        <v>49</v>
      </c>
      <c r="E135" s="15" t="s">
        <v>19</v>
      </c>
      <c r="F135" s="15" t="s">
        <v>17</v>
      </c>
      <c r="G135" s="18">
        <v>2</v>
      </c>
      <c r="H135" s="15" t="s">
        <v>189</v>
      </c>
      <c r="I135" s="15" t="s">
        <v>21</v>
      </c>
      <c r="J135" s="27">
        <f>G135*289</f>
        <v>578</v>
      </c>
      <c r="K135" s="15"/>
      <c r="L135" s="15"/>
      <c r="M135" s="15">
        <f>J135+L135</f>
        <v>578</v>
      </c>
      <c r="N135" s="15">
        <v>15</v>
      </c>
      <c r="O135" s="15">
        <f>M135*3+N135</f>
        <v>1749</v>
      </c>
    </row>
    <row r="136" ht="12.6" customHeight="1" spans="1:15">
      <c r="A136" s="20" t="str">
        <f>IF(B136="户主",COUNTIF($B$5:B136,$B$5),"")</f>
        <v/>
      </c>
      <c r="B136" s="15" t="s">
        <v>22</v>
      </c>
      <c r="C136" s="15" t="s">
        <v>190</v>
      </c>
      <c r="D136" s="21">
        <v>22</v>
      </c>
      <c r="E136" s="15" t="s">
        <v>19</v>
      </c>
      <c r="F136" s="15" t="s">
        <v>31</v>
      </c>
      <c r="G136" s="18"/>
      <c r="H136" s="15" t="s">
        <v>189</v>
      </c>
      <c r="I136" s="15" t="s">
        <v>21</v>
      </c>
      <c r="J136" s="15"/>
      <c r="K136" s="15"/>
      <c r="L136" s="15"/>
      <c r="M136" s="15"/>
      <c r="N136" s="15"/>
      <c r="O136" s="15"/>
    </row>
    <row r="137" ht="12.6" customHeight="1" spans="1:15">
      <c r="A137" s="20">
        <f>IF(B137="户主",COUNTIF($B$5:B137,$B$5),"")</f>
        <v>54</v>
      </c>
      <c r="B137" s="15" t="s">
        <v>17</v>
      </c>
      <c r="C137" s="15" t="s">
        <v>191</v>
      </c>
      <c r="D137" s="21">
        <v>39</v>
      </c>
      <c r="E137" s="15" t="s">
        <v>19</v>
      </c>
      <c r="F137" s="15" t="s">
        <v>17</v>
      </c>
      <c r="G137" s="18">
        <v>3</v>
      </c>
      <c r="H137" s="15" t="s">
        <v>189</v>
      </c>
      <c r="I137" s="15" t="s">
        <v>21</v>
      </c>
      <c r="J137" s="27">
        <f>G137*289</f>
        <v>867</v>
      </c>
      <c r="K137" s="15"/>
      <c r="L137" s="15"/>
      <c r="M137" s="15">
        <f>J137+L137+L138+L139</f>
        <v>954</v>
      </c>
      <c r="N137" s="15">
        <v>15</v>
      </c>
      <c r="O137" s="15">
        <f>M137*3+N137</f>
        <v>2877</v>
      </c>
    </row>
    <row r="138" ht="12.6" customHeight="1" spans="1:15">
      <c r="A138" s="20" t="str">
        <f>IF(B138="户主",COUNTIF($B$5:B138,$B$5),"")</f>
        <v/>
      </c>
      <c r="B138" s="15" t="s">
        <v>22</v>
      </c>
      <c r="C138" s="15" t="s">
        <v>192</v>
      </c>
      <c r="D138" s="21">
        <v>29</v>
      </c>
      <c r="E138" s="15" t="s">
        <v>24</v>
      </c>
      <c r="F138" s="15" t="s">
        <v>22</v>
      </c>
      <c r="G138" s="18"/>
      <c r="H138" s="15" t="s">
        <v>189</v>
      </c>
      <c r="I138" s="15" t="s">
        <v>21</v>
      </c>
      <c r="J138" s="15"/>
      <c r="K138" s="15"/>
      <c r="L138" s="15"/>
      <c r="M138" s="15"/>
      <c r="N138" s="15"/>
      <c r="O138" s="15"/>
    </row>
    <row r="139" ht="12.6" customHeight="1" spans="1:15">
      <c r="A139" s="20" t="str">
        <f>IF(B139="户主",COUNTIF($B$5:B139,$B$5),"")</f>
        <v/>
      </c>
      <c r="B139" s="15" t="s">
        <v>22</v>
      </c>
      <c r="C139" s="42" t="s">
        <v>193</v>
      </c>
      <c r="D139" s="21">
        <v>3</v>
      </c>
      <c r="E139" s="15" t="s">
        <v>19</v>
      </c>
      <c r="F139" s="15" t="s">
        <v>31</v>
      </c>
      <c r="G139" s="18"/>
      <c r="H139" s="15" t="s">
        <v>189</v>
      </c>
      <c r="I139" s="15" t="s">
        <v>21</v>
      </c>
      <c r="J139" s="15"/>
      <c r="K139" s="15">
        <v>3</v>
      </c>
      <c r="L139" s="15">
        <v>87</v>
      </c>
      <c r="M139" s="15"/>
      <c r="N139" s="15"/>
      <c r="O139" s="15"/>
    </row>
    <row r="140" ht="12.6" customHeight="1" spans="1:15">
      <c r="A140" s="20">
        <f>IF(B140="户主",COUNTIF($B$5:B140,$B$5),"")</f>
        <v>55</v>
      </c>
      <c r="B140" s="15" t="s">
        <v>17</v>
      </c>
      <c r="C140" s="15" t="s">
        <v>194</v>
      </c>
      <c r="D140" s="21">
        <v>56</v>
      </c>
      <c r="E140" s="15" t="s">
        <v>19</v>
      </c>
      <c r="F140" s="15" t="s">
        <v>17</v>
      </c>
      <c r="G140" s="18">
        <v>4</v>
      </c>
      <c r="H140" s="15" t="s">
        <v>189</v>
      </c>
      <c r="I140" s="15" t="s">
        <v>21</v>
      </c>
      <c r="J140" s="27">
        <f>G140*289</f>
        <v>1156</v>
      </c>
      <c r="K140" s="15"/>
      <c r="L140" s="15"/>
      <c r="M140" s="15">
        <f>J140+L140+L141+L142+L143</f>
        <v>1214</v>
      </c>
      <c r="N140" s="15">
        <v>15</v>
      </c>
      <c r="O140" s="15">
        <f>M140*3+N140</f>
        <v>3657</v>
      </c>
    </row>
    <row r="141" ht="12.6" customHeight="1" spans="1:15">
      <c r="A141" s="20" t="str">
        <f>IF(B141="户主",COUNTIF($B$5:B141,$B$5),"")</f>
        <v/>
      </c>
      <c r="B141" s="15" t="s">
        <v>22</v>
      </c>
      <c r="C141" s="15" t="s">
        <v>195</v>
      </c>
      <c r="D141" s="21">
        <v>49</v>
      </c>
      <c r="E141" s="15" t="s">
        <v>24</v>
      </c>
      <c r="F141" s="15" t="s">
        <v>25</v>
      </c>
      <c r="G141" s="18"/>
      <c r="H141" s="15" t="s">
        <v>189</v>
      </c>
      <c r="I141" s="15" t="s">
        <v>21</v>
      </c>
      <c r="J141" s="15"/>
      <c r="K141" s="15"/>
      <c r="L141" s="15"/>
      <c r="M141" s="15"/>
      <c r="N141" s="15"/>
      <c r="O141" s="15"/>
    </row>
    <row r="142" ht="12.6" customHeight="1" spans="1:251">
      <c r="A142" s="48" t="str">
        <f>IF(B142="户主",COUNTIF($B$5:B142,$B$5),"")</f>
        <v/>
      </c>
      <c r="B142" s="15" t="s">
        <v>22</v>
      </c>
      <c r="C142" s="54" t="s">
        <v>196</v>
      </c>
      <c r="D142" s="29">
        <v>29</v>
      </c>
      <c r="E142" s="15" t="s">
        <v>19</v>
      </c>
      <c r="F142" s="26" t="s">
        <v>31</v>
      </c>
      <c r="G142" s="27"/>
      <c r="H142" s="15" t="s">
        <v>189</v>
      </c>
      <c r="I142" s="15" t="s">
        <v>21</v>
      </c>
      <c r="J142" s="29"/>
      <c r="K142" s="40"/>
      <c r="L142" s="40"/>
      <c r="M142" s="15"/>
      <c r="N142" s="15"/>
      <c r="O142" s="17"/>
      <c r="IP142" s="5"/>
      <c r="IQ142" s="5"/>
    </row>
    <row r="143" ht="12.6" customHeight="1" spans="1:251">
      <c r="A143" s="48" t="str">
        <f>IF(B143="户主",COUNTIF($B$5:B143,$B$5),"")</f>
        <v/>
      </c>
      <c r="B143" s="15" t="s">
        <v>22</v>
      </c>
      <c r="C143" s="26" t="s">
        <v>197</v>
      </c>
      <c r="D143" s="29">
        <v>80</v>
      </c>
      <c r="E143" s="26" t="s">
        <v>24</v>
      </c>
      <c r="F143" s="26" t="s">
        <v>149</v>
      </c>
      <c r="G143" s="27"/>
      <c r="H143" s="15" t="s">
        <v>189</v>
      </c>
      <c r="I143" s="15" t="s">
        <v>21</v>
      </c>
      <c r="J143" s="29"/>
      <c r="K143" s="40">
        <v>2</v>
      </c>
      <c r="L143" s="40">
        <v>58</v>
      </c>
      <c r="M143" s="15"/>
      <c r="N143" s="15"/>
      <c r="O143" s="17"/>
      <c r="IP143" s="5"/>
      <c r="IQ143" s="5"/>
    </row>
    <row r="144" ht="12.6" customHeight="1" spans="1:15">
      <c r="A144" s="20">
        <f>IF(B144="户主",COUNTIF($B$5:B144,$B$5),"")</f>
        <v>56</v>
      </c>
      <c r="B144" s="26" t="s">
        <v>17</v>
      </c>
      <c r="C144" s="26" t="s">
        <v>198</v>
      </c>
      <c r="D144" s="29">
        <v>52</v>
      </c>
      <c r="E144" s="26" t="s">
        <v>19</v>
      </c>
      <c r="F144" s="26" t="s">
        <v>17</v>
      </c>
      <c r="G144" s="27">
        <v>3</v>
      </c>
      <c r="H144" s="26" t="s">
        <v>199</v>
      </c>
      <c r="I144" s="26" t="s">
        <v>39</v>
      </c>
      <c r="J144" s="27">
        <f>G144*245</f>
        <v>735</v>
      </c>
      <c r="K144" s="40">
        <v>6</v>
      </c>
      <c r="L144" s="20">
        <v>145</v>
      </c>
      <c r="M144" s="15">
        <f>J144+L144+L145+L146</f>
        <v>880</v>
      </c>
      <c r="N144" s="15">
        <v>15</v>
      </c>
      <c r="O144" s="15">
        <f>M144*3+N144</f>
        <v>2655</v>
      </c>
    </row>
    <row r="145" ht="12.6" customHeight="1" spans="1:15">
      <c r="A145" s="20" t="str">
        <f>IF(B145="户主",COUNTIF($B$5:B145,$B$5),"")</f>
        <v/>
      </c>
      <c r="B145" s="26" t="s">
        <v>22</v>
      </c>
      <c r="C145" s="26" t="s">
        <v>200</v>
      </c>
      <c r="D145" s="29">
        <v>20</v>
      </c>
      <c r="E145" s="26" t="s">
        <v>19</v>
      </c>
      <c r="F145" s="26" t="s">
        <v>31</v>
      </c>
      <c r="G145" s="27"/>
      <c r="H145" s="26" t="s">
        <v>199</v>
      </c>
      <c r="I145" s="26" t="s">
        <v>39</v>
      </c>
      <c r="J145" s="27"/>
      <c r="K145" s="40"/>
      <c r="L145" s="40"/>
      <c r="M145" s="15"/>
      <c r="N145" s="15"/>
      <c r="O145" s="15"/>
    </row>
    <row r="146" ht="12.6" customHeight="1" spans="1:251">
      <c r="A146" s="48" t="str">
        <f>IF(B146="户主",COUNTIF($B$5:B146,$B$5),"")</f>
        <v/>
      </c>
      <c r="B146" s="15" t="s">
        <v>22</v>
      </c>
      <c r="C146" s="15" t="s">
        <v>201</v>
      </c>
      <c r="D146" s="21">
        <v>23</v>
      </c>
      <c r="E146" s="26" t="s">
        <v>19</v>
      </c>
      <c r="F146" s="26" t="s">
        <v>31</v>
      </c>
      <c r="G146" s="18"/>
      <c r="H146" s="26" t="s">
        <v>199</v>
      </c>
      <c r="I146" s="26" t="s">
        <v>39</v>
      </c>
      <c r="J146" s="21"/>
      <c r="K146" s="15"/>
      <c r="L146" s="15"/>
      <c r="M146" s="15"/>
      <c r="N146" s="39"/>
      <c r="O146" s="26"/>
      <c r="IP146" s="5"/>
      <c r="IQ146" s="5"/>
    </row>
    <row r="147" s="2" customFormat="1" ht="12.6" customHeight="1" spans="1:15">
      <c r="A147" s="20">
        <f>IF(B147="户主",COUNTIF($B$5:B147,$B$5),"")</f>
        <v>57</v>
      </c>
      <c r="B147" s="26" t="s">
        <v>17</v>
      </c>
      <c r="C147" s="26" t="s">
        <v>202</v>
      </c>
      <c r="D147" s="29">
        <v>70</v>
      </c>
      <c r="E147" s="26" t="s">
        <v>19</v>
      </c>
      <c r="F147" s="26" t="s">
        <v>17</v>
      </c>
      <c r="G147" s="27">
        <v>6</v>
      </c>
      <c r="H147" s="26" t="s">
        <v>199</v>
      </c>
      <c r="I147" s="26" t="s">
        <v>21</v>
      </c>
      <c r="J147" s="27">
        <f>G147*289</f>
        <v>1734</v>
      </c>
      <c r="K147" s="15">
        <v>2</v>
      </c>
      <c r="L147" s="15">
        <v>58</v>
      </c>
      <c r="M147" s="15">
        <f>J147+L147+L148+L149+L150+L151+L152</f>
        <v>1966</v>
      </c>
      <c r="N147" s="15">
        <v>15</v>
      </c>
      <c r="O147" s="15">
        <f>M147*3+N147</f>
        <v>5913</v>
      </c>
    </row>
    <row r="148" ht="12.6" customHeight="1" spans="1:15">
      <c r="A148" s="20" t="str">
        <f>IF(B148="户主",COUNTIF($B$5:B148,$B$5),"")</f>
        <v/>
      </c>
      <c r="B148" s="26" t="s">
        <v>22</v>
      </c>
      <c r="C148" s="26" t="s">
        <v>203</v>
      </c>
      <c r="D148" s="29">
        <v>60</v>
      </c>
      <c r="E148" s="26" t="s">
        <v>24</v>
      </c>
      <c r="F148" s="26" t="s">
        <v>204</v>
      </c>
      <c r="G148" s="27"/>
      <c r="H148" s="26" t="s">
        <v>199</v>
      </c>
      <c r="I148" s="26" t="s">
        <v>21</v>
      </c>
      <c r="J148" s="27"/>
      <c r="K148" s="40"/>
      <c r="L148" s="40"/>
      <c r="M148" s="15"/>
      <c r="N148" s="15"/>
      <c r="O148" s="15"/>
    </row>
    <row r="149" ht="12.6" customHeight="1" spans="1:15">
      <c r="A149" s="20" t="str">
        <f>IF(B149="户主",COUNTIF($B$5:B149,$B$5),"")</f>
        <v/>
      </c>
      <c r="B149" s="26" t="s">
        <v>22</v>
      </c>
      <c r="C149" s="26" t="s">
        <v>205</v>
      </c>
      <c r="D149" s="29">
        <v>39</v>
      </c>
      <c r="E149" s="26" t="s">
        <v>19</v>
      </c>
      <c r="F149" s="26" t="s">
        <v>155</v>
      </c>
      <c r="G149" s="27"/>
      <c r="H149" s="26" t="s">
        <v>199</v>
      </c>
      <c r="I149" s="26" t="s">
        <v>21</v>
      </c>
      <c r="J149" s="27"/>
      <c r="K149" s="40"/>
      <c r="L149" s="40"/>
      <c r="M149" s="15"/>
      <c r="N149" s="15"/>
      <c r="O149" s="15"/>
    </row>
    <row r="150" ht="12.6" customHeight="1" spans="1:15">
      <c r="A150" s="20" t="str">
        <f>IF(B150="户主",COUNTIF($B$5:B150,$B$5),"")</f>
        <v/>
      </c>
      <c r="B150" s="26" t="s">
        <v>22</v>
      </c>
      <c r="C150" s="26" t="s">
        <v>206</v>
      </c>
      <c r="D150" s="29">
        <v>32</v>
      </c>
      <c r="E150" s="26" t="s">
        <v>24</v>
      </c>
      <c r="F150" s="26" t="s">
        <v>46</v>
      </c>
      <c r="G150" s="27"/>
      <c r="H150" s="26" t="s">
        <v>199</v>
      </c>
      <c r="I150" s="26" t="s">
        <v>21</v>
      </c>
      <c r="J150" s="27"/>
      <c r="K150" s="40"/>
      <c r="L150" s="40"/>
      <c r="M150" s="15"/>
      <c r="N150" s="15"/>
      <c r="O150" s="15"/>
    </row>
    <row r="151" ht="12.6" customHeight="1" spans="1:15">
      <c r="A151" s="20" t="str">
        <f>IF(B151="户主",COUNTIF($B$5:B151,$B$5),"")</f>
        <v/>
      </c>
      <c r="B151" s="26" t="s">
        <v>22</v>
      </c>
      <c r="C151" s="26" t="s">
        <v>207</v>
      </c>
      <c r="D151" s="29">
        <v>9</v>
      </c>
      <c r="E151" s="26" t="s">
        <v>24</v>
      </c>
      <c r="F151" s="26" t="s">
        <v>99</v>
      </c>
      <c r="G151" s="27"/>
      <c r="H151" s="26" t="s">
        <v>199</v>
      </c>
      <c r="I151" s="26" t="s">
        <v>21</v>
      </c>
      <c r="J151" s="27"/>
      <c r="K151" s="40">
        <v>3</v>
      </c>
      <c r="L151" s="40">
        <v>87</v>
      </c>
      <c r="M151" s="15"/>
      <c r="N151" s="15"/>
      <c r="O151" s="15"/>
    </row>
    <row r="152" s="2" customFormat="1" ht="12.6" customHeight="1" spans="1:251">
      <c r="A152" s="48" t="str">
        <f>IF(B152="户主",COUNTIF($B$5:B152,$B$5),"")</f>
        <v/>
      </c>
      <c r="B152" s="26" t="s">
        <v>22</v>
      </c>
      <c r="C152" s="26" t="s">
        <v>208</v>
      </c>
      <c r="D152" s="29">
        <v>6</v>
      </c>
      <c r="E152" s="26" t="s">
        <v>24</v>
      </c>
      <c r="F152" s="26" t="s">
        <v>99</v>
      </c>
      <c r="G152" s="27"/>
      <c r="H152" s="26" t="s">
        <v>199</v>
      </c>
      <c r="I152" s="26" t="s">
        <v>21</v>
      </c>
      <c r="J152" s="29"/>
      <c r="K152" s="20">
        <v>3</v>
      </c>
      <c r="L152" s="20">
        <v>87</v>
      </c>
      <c r="M152" s="15"/>
      <c r="N152" s="15"/>
      <c r="O152" s="26"/>
      <c r="IP152" s="5"/>
      <c r="IQ152" s="5"/>
    </row>
    <row r="153" ht="12.6" customHeight="1" spans="1:15">
      <c r="A153" s="20">
        <f>IF(B153="户主",COUNTIF($B$5:B153,$B$5),"")</f>
        <v>58</v>
      </c>
      <c r="B153" s="15" t="s">
        <v>17</v>
      </c>
      <c r="C153" s="15" t="s">
        <v>209</v>
      </c>
      <c r="D153" s="21">
        <v>80</v>
      </c>
      <c r="E153" s="15" t="s">
        <v>24</v>
      </c>
      <c r="F153" s="15" t="s">
        <v>17</v>
      </c>
      <c r="G153" s="18">
        <v>1</v>
      </c>
      <c r="H153" s="15" t="s">
        <v>199</v>
      </c>
      <c r="I153" s="26" t="s">
        <v>21</v>
      </c>
      <c r="J153" s="27">
        <f>G153*289</f>
        <v>289</v>
      </c>
      <c r="K153" s="15">
        <v>2</v>
      </c>
      <c r="L153" s="15">
        <v>58</v>
      </c>
      <c r="M153" s="15">
        <f>J153+L153</f>
        <v>347</v>
      </c>
      <c r="N153" s="15">
        <v>15</v>
      </c>
      <c r="O153" s="15">
        <f>M153*3+N153</f>
        <v>1056</v>
      </c>
    </row>
    <row r="154" ht="12.6" customHeight="1" spans="1:15">
      <c r="A154" s="20">
        <f>IF(B154="户主",COUNTIF($B$5:B154,$B$5),"")</f>
        <v>59</v>
      </c>
      <c r="B154" s="26" t="s">
        <v>17</v>
      </c>
      <c r="C154" s="26" t="s">
        <v>210</v>
      </c>
      <c r="D154" s="29">
        <v>62</v>
      </c>
      <c r="E154" s="26" t="s">
        <v>19</v>
      </c>
      <c r="F154" s="26" t="s">
        <v>17</v>
      </c>
      <c r="G154" s="27">
        <v>5</v>
      </c>
      <c r="H154" s="26" t="s">
        <v>211</v>
      </c>
      <c r="I154" s="26" t="s">
        <v>21</v>
      </c>
      <c r="J154" s="27">
        <f>G154*289</f>
        <v>1445</v>
      </c>
      <c r="K154" s="40">
        <v>5</v>
      </c>
      <c r="L154" s="15">
        <v>87</v>
      </c>
      <c r="M154" s="15">
        <f>J154+L154+L155+L156+L157+L158</f>
        <v>1590</v>
      </c>
      <c r="N154" s="15">
        <v>15</v>
      </c>
      <c r="O154" s="15">
        <f>M154*3+N154</f>
        <v>4785</v>
      </c>
    </row>
    <row r="155" ht="12.6" customHeight="1" spans="1:15">
      <c r="A155" s="20" t="str">
        <f>IF(B155="户主",COUNTIF($B$5:B155,$B$5),"")</f>
        <v/>
      </c>
      <c r="B155" s="26" t="s">
        <v>22</v>
      </c>
      <c r="C155" s="26" t="s">
        <v>212</v>
      </c>
      <c r="D155" s="29">
        <v>62</v>
      </c>
      <c r="E155" s="26" t="s">
        <v>24</v>
      </c>
      <c r="F155" s="26" t="s">
        <v>83</v>
      </c>
      <c r="G155" s="27"/>
      <c r="H155" s="26" t="s">
        <v>211</v>
      </c>
      <c r="I155" s="26" t="s">
        <v>21</v>
      </c>
      <c r="J155" s="27"/>
      <c r="K155" s="40"/>
      <c r="L155" s="40"/>
      <c r="M155" s="15"/>
      <c r="N155" s="15"/>
      <c r="O155" s="15"/>
    </row>
    <row r="156" ht="12.6" customHeight="1" spans="1:15">
      <c r="A156" s="20" t="str">
        <f>IF(B156="户主",COUNTIF($B$5:B156,$B$5),"")</f>
        <v/>
      </c>
      <c r="B156" s="26" t="s">
        <v>22</v>
      </c>
      <c r="C156" s="26" t="s">
        <v>213</v>
      </c>
      <c r="D156" s="29">
        <v>30</v>
      </c>
      <c r="E156" s="26" t="s">
        <v>19</v>
      </c>
      <c r="F156" s="26" t="s">
        <v>31</v>
      </c>
      <c r="G156" s="27"/>
      <c r="H156" s="26" t="s">
        <v>211</v>
      </c>
      <c r="I156" s="26" t="s">
        <v>21</v>
      </c>
      <c r="J156" s="27"/>
      <c r="K156" s="40"/>
      <c r="L156" s="40"/>
      <c r="M156" s="15"/>
      <c r="N156" s="15"/>
      <c r="O156" s="15"/>
    </row>
    <row r="157" ht="12.6" customHeight="1" spans="1:15">
      <c r="A157" s="20" t="str">
        <f>IF(B157="户主",COUNTIF($B$5:B157,$B$5),"")</f>
        <v/>
      </c>
      <c r="B157" s="26" t="s">
        <v>22</v>
      </c>
      <c r="C157" s="26" t="s">
        <v>214</v>
      </c>
      <c r="D157" s="29">
        <v>25</v>
      </c>
      <c r="E157" s="26" t="s">
        <v>24</v>
      </c>
      <c r="F157" s="26" t="s">
        <v>27</v>
      </c>
      <c r="G157" s="27"/>
      <c r="H157" s="26" t="s">
        <v>211</v>
      </c>
      <c r="I157" s="26" t="s">
        <v>21</v>
      </c>
      <c r="J157" s="27"/>
      <c r="K157" s="40"/>
      <c r="L157" s="40"/>
      <c r="M157" s="15"/>
      <c r="N157" s="15"/>
      <c r="O157" s="15"/>
    </row>
    <row r="158" ht="12.6" customHeight="1" spans="1:251">
      <c r="A158" s="48" t="str">
        <f>IF(B158="户主",COUNTIF($B$5:B158,$B$5),"")</f>
        <v/>
      </c>
      <c r="B158" s="26" t="s">
        <v>22</v>
      </c>
      <c r="C158" s="26" t="s">
        <v>215</v>
      </c>
      <c r="D158" s="29">
        <v>85</v>
      </c>
      <c r="E158" s="26" t="s">
        <v>19</v>
      </c>
      <c r="F158" s="26" t="s">
        <v>88</v>
      </c>
      <c r="G158" s="27"/>
      <c r="H158" s="26" t="s">
        <v>211</v>
      </c>
      <c r="I158" s="26" t="s">
        <v>21</v>
      </c>
      <c r="J158" s="29"/>
      <c r="K158" s="40">
        <v>2</v>
      </c>
      <c r="L158" s="40">
        <v>58</v>
      </c>
      <c r="M158" s="15"/>
      <c r="N158" s="15"/>
      <c r="O158" s="26"/>
      <c r="IP158" s="5"/>
      <c r="IQ158" s="5"/>
    </row>
    <row r="159" ht="12.6" customHeight="1" spans="1:15">
      <c r="A159" s="20">
        <f>IF(B159="户主",COUNTIF($B$5:B159,$B$5),"")</f>
        <v>60</v>
      </c>
      <c r="B159" s="15" t="s">
        <v>17</v>
      </c>
      <c r="C159" s="15" t="s">
        <v>216</v>
      </c>
      <c r="D159" s="21">
        <v>44</v>
      </c>
      <c r="E159" s="15" t="s">
        <v>24</v>
      </c>
      <c r="F159" s="15" t="s">
        <v>17</v>
      </c>
      <c r="G159" s="18">
        <v>4</v>
      </c>
      <c r="H159" s="15" t="s">
        <v>211</v>
      </c>
      <c r="I159" s="15" t="s">
        <v>21</v>
      </c>
      <c r="J159" s="27">
        <f>G159*289</f>
        <v>1156</v>
      </c>
      <c r="K159" s="15"/>
      <c r="L159" s="15"/>
      <c r="M159" s="15">
        <f>J159+L159+L160+L161+L162</f>
        <v>1243</v>
      </c>
      <c r="N159" s="15">
        <v>15</v>
      </c>
      <c r="O159" s="15">
        <f>M159*3+N159</f>
        <v>3744</v>
      </c>
    </row>
    <row r="160" ht="12.6" customHeight="1" spans="1:15">
      <c r="A160" s="20" t="str">
        <f>IF(B160="户主",COUNTIF($B$5:B160,$B$5),"")</f>
        <v/>
      </c>
      <c r="B160" s="15" t="s">
        <v>22</v>
      </c>
      <c r="C160" s="23" t="s">
        <v>217</v>
      </c>
      <c r="D160" s="21">
        <v>17</v>
      </c>
      <c r="E160" s="15" t="s">
        <v>19</v>
      </c>
      <c r="F160" s="15" t="s">
        <v>31</v>
      </c>
      <c r="G160" s="18"/>
      <c r="H160" s="15" t="s">
        <v>211</v>
      </c>
      <c r="I160" s="15" t="s">
        <v>21</v>
      </c>
      <c r="J160" s="15"/>
      <c r="K160" s="15"/>
      <c r="L160" s="15"/>
      <c r="M160" s="15"/>
      <c r="N160" s="15"/>
      <c r="O160" s="15"/>
    </row>
    <row r="161" ht="12.6" customHeight="1" spans="1:251">
      <c r="A161" s="48" t="str">
        <f>IF(B161="户主",COUNTIF($B$5:B161,$B$5),"")</f>
        <v/>
      </c>
      <c r="B161" s="55" t="s">
        <v>22</v>
      </c>
      <c r="C161" s="15" t="s">
        <v>218</v>
      </c>
      <c r="D161" s="21">
        <v>25</v>
      </c>
      <c r="E161" s="17" t="s">
        <v>19</v>
      </c>
      <c r="F161" s="17" t="s">
        <v>31</v>
      </c>
      <c r="G161" s="18"/>
      <c r="H161" s="17" t="s">
        <v>211</v>
      </c>
      <c r="I161" s="17" t="s">
        <v>21</v>
      </c>
      <c r="J161" s="21"/>
      <c r="K161" s="15"/>
      <c r="L161" s="15"/>
      <c r="M161" s="15"/>
      <c r="N161" s="39"/>
      <c r="O161" s="15"/>
      <c r="IP161" s="5"/>
      <c r="IQ161" s="5"/>
    </row>
    <row r="162" s="2" customFormat="1" ht="12.6" customHeight="1" spans="1:251">
      <c r="A162" s="48" t="str">
        <f>IF(B162="户主",COUNTIF($B$5:B162,$B$5),"")</f>
        <v/>
      </c>
      <c r="B162" s="55" t="s">
        <v>22</v>
      </c>
      <c r="C162" s="15" t="s">
        <v>219</v>
      </c>
      <c r="D162" s="21">
        <v>5</v>
      </c>
      <c r="E162" s="17" t="s">
        <v>24</v>
      </c>
      <c r="F162" s="17" t="s">
        <v>99</v>
      </c>
      <c r="G162" s="18"/>
      <c r="H162" s="17" t="s">
        <v>211</v>
      </c>
      <c r="I162" s="17" t="s">
        <v>21</v>
      </c>
      <c r="J162" s="21"/>
      <c r="K162" s="20">
        <v>3</v>
      </c>
      <c r="L162" s="20">
        <v>87</v>
      </c>
      <c r="M162" s="15"/>
      <c r="N162" s="39"/>
      <c r="O162" s="15"/>
      <c r="IP162" s="5"/>
      <c r="IQ162" s="5"/>
    </row>
    <row r="163" ht="12.6" customHeight="1" spans="1:15">
      <c r="A163" s="20">
        <f>IF(B163="户主",COUNTIF($B$5:B163,$B$5),"")</f>
        <v>61</v>
      </c>
      <c r="B163" s="15" t="s">
        <v>17</v>
      </c>
      <c r="C163" s="23" t="s">
        <v>220</v>
      </c>
      <c r="D163" s="21">
        <v>72</v>
      </c>
      <c r="E163" s="15" t="s">
        <v>19</v>
      </c>
      <c r="F163" s="15" t="s">
        <v>17</v>
      </c>
      <c r="G163" s="18">
        <v>3</v>
      </c>
      <c r="H163" s="15" t="s">
        <v>211</v>
      </c>
      <c r="I163" s="15" t="s">
        <v>21</v>
      </c>
      <c r="J163" s="27">
        <f>G163*289</f>
        <v>867</v>
      </c>
      <c r="K163" s="15">
        <v>2</v>
      </c>
      <c r="L163" s="15">
        <v>58</v>
      </c>
      <c r="M163" s="15">
        <f>J163+L163+L164+L165</f>
        <v>983</v>
      </c>
      <c r="N163" s="15">
        <v>15</v>
      </c>
      <c r="O163" s="15">
        <f>M163*3+N163</f>
        <v>2964</v>
      </c>
    </row>
    <row r="164" s="2" customFormat="1" ht="12.6" customHeight="1" spans="1:15">
      <c r="A164" s="20" t="str">
        <f>IF(B164="户主",COUNTIF($B$5:B164,$B$5),"")</f>
        <v/>
      </c>
      <c r="B164" s="15" t="s">
        <v>22</v>
      </c>
      <c r="C164" s="15" t="s">
        <v>221</v>
      </c>
      <c r="D164" s="21">
        <v>70</v>
      </c>
      <c r="E164" s="15" t="s">
        <v>24</v>
      </c>
      <c r="F164" s="15" t="s">
        <v>25</v>
      </c>
      <c r="G164" s="18"/>
      <c r="H164" s="15" t="s">
        <v>211</v>
      </c>
      <c r="I164" s="15" t="s">
        <v>21</v>
      </c>
      <c r="J164" s="15"/>
      <c r="K164" s="15">
        <v>2</v>
      </c>
      <c r="L164" s="15">
        <v>58</v>
      </c>
      <c r="M164" s="15"/>
      <c r="N164" s="15"/>
      <c r="O164" s="15"/>
    </row>
    <row r="165" ht="12.6" customHeight="1" spans="1:15">
      <c r="A165" s="20" t="str">
        <f>IF(B165="户主",COUNTIF($B$5:B165,$B$5),"")</f>
        <v/>
      </c>
      <c r="B165" s="15" t="s">
        <v>22</v>
      </c>
      <c r="C165" s="15" t="s">
        <v>222</v>
      </c>
      <c r="D165" s="21">
        <v>42</v>
      </c>
      <c r="E165" s="15" t="s">
        <v>19</v>
      </c>
      <c r="F165" s="15" t="s">
        <v>31</v>
      </c>
      <c r="G165" s="18"/>
      <c r="H165" s="15" t="s">
        <v>211</v>
      </c>
      <c r="I165" s="15" t="s">
        <v>21</v>
      </c>
      <c r="J165" s="15"/>
      <c r="K165" s="15"/>
      <c r="L165" s="15"/>
      <c r="M165" s="15"/>
      <c r="N165" s="15"/>
      <c r="O165" s="15"/>
    </row>
    <row r="166" ht="12.6" customHeight="1" spans="1:15">
      <c r="A166" s="20">
        <f>IF(B166="户主",COUNTIF($B$5:B166,$B$5),"")</f>
        <v>62</v>
      </c>
      <c r="B166" s="15" t="s">
        <v>17</v>
      </c>
      <c r="C166" s="15" t="s">
        <v>223</v>
      </c>
      <c r="D166" s="21">
        <v>62</v>
      </c>
      <c r="E166" s="15" t="s">
        <v>19</v>
      </c>
      <c r="F166" s="15" t="s">
        <v>17</v>
      </c>
      <c r="G166" s="18">
        <v>1</v>
      </c>
      <c r="H166" s="15" t="s">
        <v>211</v>
      </c>
      <c r="I166" s="15" t="s">
        <v>39</v>
      </c>
      <c r="J166" s="27">
        <f>G166*245</f>
        <v>245</v>
      </c>
      <c r="K166" s="15"/>
      <c r="L166" s="15"/>
      <c r="M166" s="15">
        <f>J166+L166</f>
        <v>245</v>
      </c>
      <c r="N166" s="15">
        <v>15</v>
      </c>
      <c r="O166" s="15">
        <f>M166*3+N166</f>
        <v>750</v>
      </c>
    </row>
    <row r="167" ht="12.6" customHeight="1" spans="1:15">
      <c r="A167" s="20">
        <f>IF(B167="户主",COUNTIF($B$5:B167,$B$5),"")</f>
        <v>63</v>
      </c>
      <c r="B167" s="15" t="s">
        <v>17</v>
      </c>
      <c r="C167" s="15" t="s">
        <v>224</v>
      </c>
      <c r="D167" s="21">
        <v>55</v>
      </c>
      <c r="E167" s="15" t="s">
        <v>24</v>
      </c>
      <c r="F167" s="15" t="s">
        <v>17</v>
      </c>
      <c r="G167" s="18">
        <v>3</v>
      </c>
      <c r="H167" s="15" t="s">
        <v>211</v>
      </c>
      <c r="I167" s="15" t="s">
        <v>21</v>
      </c>
      <c r="J167" s="27">
        <f>G167*289</f>
        <v>867</v>
      </c>
      <c r="K167" s="15"/>
      <c r="L167" s="15"/>
      <c r="M167" s="15">
        <f>J167+L167+L168+L169</f>
        <v>954</v>
      </c>
      <c r="N167" s="15">
        <v>15</v>
      </c>
      <c r="O167" s="15">
        <f>M167*3+N167</f>
        <v>2877</v>
      </c>
    </row>
    <row r="168" ht="12.6" customHeight="1" spans="1:15">
      <c r="A168" s="20" t="str">
        <f>IF(B168="户主",COUNTIF($B$5:B168,$B$5),"")</f>
        <v/>
      </c>
      <c r="B168" s="15" t="s">
        <v>22</v>
      </c>
      <c r="C168" s="15" t="s">
        <v>225</v>
      </c>
      <c r="D168" s="21">
        <v>7</v>
      </c>
      <c r="E168" s="15" t="s">
        <v>19</v>
      </c>
      <c r="F168" s="15" t="s">
        <v>48</v>
      </c>
      <c r="G168" s="18"/>
      <c r="H168" s="15" t="s">
        <v>211</v>
      </c>
      <c r="I168" s="15" t="s">
        <v>21</v>
      </c>
      <c r="J168" s="15"/>
      <c r="K168" s="15">
        <v>5</v>
      </c>
      <c r="L168" s="15">
        <v>87</v>
      </c>
      <c r="M168" s="15"/>
      <c r="N168" s="15"/>
      <c r="O168" s="15"/>
    </row>
    <row r="169" ht="12.6" customHeight="1" spans="1:251">
      <c r="A169" s="48" t="str">
        <f>IF(B169="户主",COUNTIF($B$5:B169,$B$5),"")</f>
        <v/>
      </c>
      <c r="B169" s="55" t="s">
        <v>22</v>
      </c>
      <c r="C169" s="15" t="s">
        <v>226</v>
      </c>
      <c r="D169" s="21">
        <v>29</v>
      </c>
      <c r="E169" s="17" t="s">
        <v>19</v>
      </c>
      <c r="F169" s="17" t="s">
        <v>31</v>
      </c>
      <c r="G169" s="18"/>
      <c r="H169" s="17" t="s">
        <v>211</v>
      </c>
      <c r="I169" s="17" t="s">
        <v>21</v>
      </c>
      <c r="J169" s="21"/>
      <c r="K169" s="15"/>
      <c r="L169" s="15"/>
      <c r="M169" s="15"/>
      <c r="N169" s="39"/>
      <c r="O169" s="15"/>
      <c r="IP169" s="5"/>
      <c r="IQ169" s="5"/>
    </row>
    <row r="170" ht="12.6" customHeight="1" spans="1:15">
      <c r="A170" s="20">
        <f>IF(B170="户主",COUNTIF($B$5:B170,$B$5),"")</f>
        <v>64</v>
      </c>
      <c r="B170" s="15" t="s">
        <v>17</v>
      </c>
      <c r="C170" s="15" t="s">
        <v>227</v>
      </c>
      <c r="D170" s="21">
        <v>65</v>
      </c>
      <c r="E170" s="15" t="s">
        <v>24</v>
      </c>
      <c r="F170" s="15" t="s">
        <v>17</v>
      </c>
      <c r="G170" s="18">
        <v>1</v>
      </c>
      <c r="H170" s="15" t="s">
        <v>211</v>
      </c>
      <c r="I170" s="15" t="s">
        <v>21</v>
      </c>
      <c r="J170" s="27">
        <f>G170*289</f>
        <v>289</v>
      </c>
      <c r="K170" s="15"/>
      <c r="L170" s="15"/>
      <c r="M170" s="15">
        <f>J170+L170</f>
        <v>289</v>
      </c>
      <c r="N170" s="15">
        <v>15</v>
      </c>
      <c r="O170" s="15">
        <f>M170*3+N170</f>
        <v>882</v>
      </c>
    </row>
    <row r="171" ht="12.6" customHeight="1" spans="1:15">
      <c r="A171" s="20">
        <f>IF(B171="户主",COUNTIF($B$5:B171,$B$5),"")</f>
        <v>65</v>
      </c>
      <c r="B171" s="26" t="s">
        <v>17</v>
      </c>
      <c r="C171" s="26" t="s">
        <v>228</v>
      </c>
      <c r="D171" s="29">
        <v>49</v>
      </c>
      <c r="E171" s="26" t="s">
        <v>19</v>
      </c>
      <c r="F171" s="26" t="s">
        <v>17</v>
      </c>
      <c r="G171" s="27">
        <v>1</v>
      </c>
      <c r="H171" s="26" t="s">
        <v>229</v>
      </c>
      <c r="I171" s="26" t="s">
        <v>21</v>
      </c>
      <c r="J171" s="27">
        <f>G171*289</f>
        <v>289</v>
      </c>
      <c r="K171" s="40"/>
      <c r="L171" s="40"/>
      <c r="M171" s="15">
        <f>J171+L171</f>
        <v>289</v>
      </c>
      <c r="N171" s="15">
        <v>15</v>
      </c>
      <c r="O171" s="15">
        <f>M171*3+N171</f>
        <v>882</v>
      </c>
    </row>
    <row r="172" ht="12.6" customHeight="1" spans="1:15">
      <c r="A172" s="20">
        <f>IF(B172="户主",COUNTIF($B$5:B172,$B$5),"")</f>
        <v>66</v>
      </c>
      <c r="B172" s="26" t="s">
        <v>17</v>
      </c>
      <c r="C172" s="26" t="s">
        <v>230</v>
      </c>
      <c r="D172" s="29">
        <v>30</v>
      </c>
      <c r="E172" s="26" t="s">
        <v>19</v>
      </c>
      <c r="F172" s="26" t="s">
        <v>17</v>
      </c>
      <c r="G172" s="27">
        <v>2</v>
      </c>
      <c r="H172" s="26" t="s">
        <v>229</v>
      </c>
      <c r="I172" s="26" t="s">
        <v>21</v>
      </c>
      <c r="J172" s="27">
        <f>G172*289</f>
        <v>578</v>
      </c>
      <c r="K172" s="40"/>
      <c r="L172" s="40"/>
      <c r="M172" s="15">
        <f>J172+L173</f>
        <v>723</v>
      </c>
      <c r="N172" s="15">
        <v>15</v>
      </c>
      <c r="O172" s="15">
        <f>M172*3+N172</f>
        <v>2184</v>
      </c>
    </row>
    <row r="173" ht="12.6" customHeight="1" spans="1:15">
      <c r="A173" s="20" t="str">
        <f>IF(B173="户主",COUNTIF($B$5:B173,$B$5),"")</f>
        <v/>
      </c>
      <c r="B173" s="26" t="s">
        <v>22</v>
      </c>
      <c r="C173" s="26" t="s">
        <v>231</v>
      </c>
      <c r="D173" s="29">
        <v>62</v>
      </c>
      <c r="E173" s="26" t="s">
        <v>24</v>
      </c>
      <c r="F173" s="26" t="s">
        <v>149</v>
      </c>
      <c r="G173" s="27"/>
      <c r="H173" s="26" t="s">
        <v>229</v>
      </c>
      <c r="I173" s="26" t="s">
        <v>21</v>
      </c>
      <c r="J173" s="27"/>
      <c r="K173" s="40">
        <v>4</v>
      </c>
      <c r="L173" s="15">
        <v>145</v>
      </c>
      <c r="M173" s="15"/>
      <c r="N173" s="15"/>
      <c r="O173" s="15"/>
    </row>
    <row r="174" ht="12.6" customHeight="1" spans="1:15">
      <c r="A174" s="20">
        <f>IF(B174="户主",COUNTIF($B$5:B174,$B$5),"")</f>
        <v>67</v>
      </c>
      <c r="B174" s="15" t="s">
        <v>17</v>
      </c>
      <c r="C174" s="15" t="s">
        <v>232</v>
      </c>
      <c r="D174" s="21">
        <v>44</v>
      </c>
      <c r="E174" s="15" t="s">
        <v>19</v>
      </c>
      <c r="F174" s="15" t="s">
        <v>17</v>
      </c>
      <c r="G174" s="18">
        <v>1</v>
      </c>
      <c r="H174" s="15" t="s">
        <v>229</v>
      </c>
      <c r="I174" s="15" t="s">
        <v>21</v>
      </c>
      <c r="J174" s="27">
        <f>G174*289</f>
        <v>289</v>
      </c>
      <c r="K174" s="15"/>
      <c r="L174" s="15"/>
      <c r="M174" s="15">
        <f>J174+L174</f>
        <v>289</v>
      </c>
      <c r="N174" s="15">
        <v>15</v>
      </c>
      <c r="O174" s="15">
        <f>M174*3+N174</f>
        <v>882</v>
      </c>
    </row>
    <row r="175" ht="12.6" customHeight="1" spans="1:15">
      <c r="A175" s="20">
        <f>IF(B175="户主",COUNTIF($B$5:B175,$B$5),"")</f>
        <v>68</v>
      </c>
      <c r="B175" s="15" t="s">
        <v>17</v>
      </c>
      <c r="C175" s="15" t="s">
        <v>233</v>
      </c>
      <c r="D175" s="21">
        <v>63</v>
      </c>
      <c r="E175" s="15" t="s">
        <v>24</v>
      </c>
      <c r="F175" s="15" t="s">
        <v>17</v>
      </c>
      <c r="G175" s="18">
        <v>1</v>
      </c>
      <c r="H175" s="15" t="s">
        <v>229</v>
      </c>
      <c r="I175" s="15" t="s">
        <v>21</v>
      </c>
      <c r="J175" s="27">
        <f>G175*289</f>
        <v>289</v>
      </c>
      <c r="K175" s="15"/>
      <c r="L175" s="15"/>
      <c r="M175" s="15">
        <f>J175+L175</f>
        <v>289</v>
      </c>
      <c r="N175" s="15">
        <v>15</v>
      </c>
      <c r="O175" s="15">
        <f>M175*3+N175</f>
        <v>882</v>
      </c>
    </row>
    <row r="176" ht="12.6" customHeight="1" spans="1:15">
      <c r="A176" s="20">
        <f>IF(B176="户主",COUNTIF($B$5:B176,$B$5),"")</f>
        <v>69</v>
      </c>
      <c r="B176" s="26" t="s">
        <v>17</v>
      </c>
      <c r="C176" s="26" t="s">
        <v>234</v>
      </c>
      <c r="D176" s="29">
        <v>72</v>
      </c>
      <c r="E176" s="26" t="s">
        <v>24</v>
      </c>
      <c r="F176" s="26" t="s">
        <v>17</v>
      </c>
      <c r="G176" s="27">
        <v>1</v>
      </c>
      <c r="H176" s="26" t="s">
        <v>235</v>
      </c>
      <c r="I176" s="26" t="s">
        <v>21</v>
      </c>
      <c r="J176" s="27">
        <f>G176*289</f>
        <v>289</v>
      </c>
      <c r="K176" s="40">
        <v>2</v>
      </c>
      <c r="L176" s="15">
        <v>58</v>
      </c>
      <c r="M176" s="15">
        <f>J176+L176</f>
        <v>347</v>
      </c>
      <c r="N176" s="15">
        <v>15</v>
      </c>
      <c r="O176" s="15">
        <f>M176*3+N176</f>
        <v>1056</v>
      </c>
    </row>
    <row r="177" ht="12.6" customHeight="1" spans="1:15">
      <c r="A177" s="20">
        <f>IF(B177="户主",COUNTIF($B$5:B177,$B$5),"")</f>
        <v>70</v>
      </c>
      <c r="B177" s="26" t="s">
        <v>17</v>
      </c>
      <c r="C177" s="26" t="s">
        <v>236</v>
      </c>
      <c r="D177" s="29">
        <v>30</v>
      </c>
      <c r="E177" s="26" t="s">
        <v>24</v>
      </c>
      <c r="F177" s="26" t="s">
        <v>17</v>
      </c>
      <c r="G177" s="27">
        <v>1</v>
      </c>
      <c r="H177" s="26" t="s">
        <v>235</v>
      </c>
      <c r="I177" s="26" t="s">
        <v>21</v>
      </c>
      <c r="J177" s="27">
        <f>G177*289</f>
        <v>289</v>
      </c>
      <c r="K177" s="40">
        <v>4</v>
      </c>
      <c r="L177" s="15">
        <v>145</v>
      </c>
      <c r="M177" s="15">
        <f>J177+L177</f>
        <v>434</v>
      </c>
      <c r="N177" s="15">
        <v>15</v>
      </c>
      <c r="O177" s="15">
        <f>M177*3+N177</f>
        <v>1317</v>
      </c>
    </row>
    <row r="178" ht="12.6" customHeight="1" spans="1:15">
      <c r="A178" s="20">
        <f>IF(B178="户主",COUNTIF($B$5:B178,$B$5),"")</f>
        <v>71</v>
      </c>
      <c r="B178" s="26" t="s">
        <v>17</v>
      </c>
      <c r="C178" s="26" t="s">
        <v>237</v>
      </c>
      <c r="D178" s="29">
        <v>46</v>
      </c>
      <c r="E178" s="26" t="s">
        <v>19</v>
      </c>
      <c r="F178" s="26" t="s">
        <v>17</v>
      </c>
      <c r="G178" s="27">
        <v>3</v>
      </c>
      <c r="H178" s="26" t="s">
        <v>235</v>
      </c>
      <c r="I178" s="26" t="s">
        <v>21</v>
      </c>
      <c r="J178" s="27">
        <f>G178*289</f>
        <v>867</v>
      </c>
      <c r="K178" s="40">
        <v>6</v>
      </c>
      <c r="L178" s="20">
        <v>145</v>
      </c>
      <c r="M178" s="15">
        <f>J178+L178+L179+L180</f>
        <v>1070</v>
      </c>
      <c r="N178" s="15">
        <v>15</v>
      </c>
      <c r="O178" s="15">
        <f>M178*3+N178</f>
        <v>3225</v>
      </c>
    </row>
    <row r="179" ht="12.6" customHeight="1" spans="1:15">
      <c r="A179" s="20" t="str">
        <f>IF(B179="户主",COUNTIF($B$5:B179,$B$5),"")</f>
        <v/>
      </c>
      <c r="B179" s="26" t="s">
        <v>22</v>
      </c>
      <c r="C179" s="26" t="s">
        <v>238</v>
      </c>
      <c r="D179" s="29">
        <v>16</v>
      </c>
      <c r="E179" s="26" t="s">
        <v>19</v>
      </c>
      <c r="F179" s="26" t="s">
        <v>155</v>
      </c>
      <c r="G179" s="27"/>
      <c r="H179" s="26" t="s">
        <v>235</v>
      </c>
      <c r="I179" s="26" t="s">
        <v>21</v>
      </c>
      <c r="J179" s="27"/>
      <c r="K179" s="40"/>
      <c r="L179" s="40"/>
      <c r="M179" s="15"/>
      <c r="N179" s="15"/>
      <c r="O179" s="15"/>
    </row>
    <row r="180" ht="12.6" customHeight="1" spans="1:251">
      <c r="A180" s="48" t="str">
        <f>IF(B180="户主",COUNTIF($B$5:B180,$B$5),"")</f>
        <v/>
      </c>
      <c r="B180" s="15" t="s">
        <v>22</v>
      </c>
      <c r="C180" s="15" t="s">
        <v>239</v>
      </c>
      <c r="D180" s="21">
        <v>73</v>
      </c>
      <c r="E180" s="17" t="s">
        <v>24</v>
      </c>
      <c r="F180" s="17" t="s">
        <v>149</v>
      </c>
      <c r="G180" s="18"/>
      <c r="H180" s="17" t="s">
        <v>235</v>
      </c>
      <c r="I180" s="17" t="s">
        <v>21</v>
      </c>
      <c r="J180" s="21"/>
      <c r="K180" s="15">
        <v>2</v>
      </c>
      <c r="L180" s="15">
        <v>58</v>
      </c>
      <c r="M180" s="15"/>
      <c r="N180" s="39"/>
      <c r="O180" s="15"/>
      <c r="IP180" s="5"/>
      <c r="IQ180" s="5"/>
    </row>
    <row r="181" ht="12.6" customHeight="1" spans="1:15">
      <c r="A181" s="20">
        <f>IF(B181="户主",COUNTIF($B$5:B181,$B$5),"")</f>
        <v>72</v>
      </c>
      <c r="B181" s="17" t="s">
        <v>17</v>
      </c>
      <c r="C181" s="15" t="s">
        <v>240</v>
      </c>
      <c r="D181" s="21">
        <v>41</v>
      </c>
      <c r="E181" s="15" t="s">
        <v>19</v>
      </c>
      <c r="F181" s="17" t="s">
        <v>17</v>
      </c>
      <c r="G181" s="18">
        <v>6</v>
      </c>
      <c r="H181" s="17" t="s">
        <v>199</v>
      </c>
      <c r="I181" s="15" t="s">
        <v>39</v>
      </c>
      <c r="J181" s="27">
        <f>G181*245</f>
        <v>1470</v>
      </c>
      <c r="K181" s="15">
        <v>6</v>
      </c>
      <c r="L181" s="20">
        <v>145</v>
      </c>
      <c r="M181" s="15">
        <f>J181+L181+L182+L183+L184+L185+L186</f>
        <v>1789</v>
      </c>
      <c r="N181" s="15">
        <v>15</v>
      </c>
      <c r="O181" s="15">
        <f>M181*3+N181</f>
        <v>5382</v>
      </c>
    </row>
    <row r="182" ht="12.6" customHeight="1" spans="1:15">
      <c r="A182" s="20" t="str">
        <f>IF(B182="户主",COUNTIF($B$5:B182,$B$5),"")</f>
        <v/>
      </c>
      <c r="B182" s="55" t="s">
        <v>22</v>
      </c>
      <c r="C182" s="56" t="s">
        <v>241</v>
      </c>
      <c r="D182" s="19">
        <v>34</v>
      </c>
      <c r="E182" s="56" t="s">
        <v>24</v>
      </c>
      <c r="F182" s="55" t="s">
        <v>25</v>
      </c>
      <c r="G182" s="57"/>
      <c r="H182" s="17" t="s">
        <v>199</v>
      </c>
      <c r="I182" s="15" t="s">
        <v>39</v>
      </c>
      <c r="J182" s="55"/>
      <c r="K182" s="56"/>
      <c r="L182" s="55"/>
      <c r="M182" s="56"/>
      <c r="N182" s="55"/>
      <c r="O182" s="56"/>
    </row>
    <row r="183" ht="12.6" customHeight="1" spans="1:15">
      <c r="A183" s="20" t="str">
        <f>IF(B183="户主",COUNTIF($B$5:B183,$B$5),"")</f>
        <v/>
      </c>
      <c r="B183" s="17" t="s">
        <v>22</v>
      </c>
      <c r="C183" s="15" t="s">
        <v>242</v>
      </c>
      <c r="D183" s="21">
        <v>12</v>
      </c>
      <c r="E183" s="15" t="s">
        <v>19</v>
      </c>
      <c r="F183" s="17" t="s">
        <v>155</v>
      </c>
      <c r="G183" s="18"/>
      <c r="H183" s="17" t="s">
        <v>199</v>
      </c>
      <c r="I183" s="15" t="s">
        <v>39</v>
      </c>
      <c r="J183" s="17"/>
      <c r="K183" s="15">
        <v>3</v>
      </c>
      <c r="L183" s="18">
        <v>87</v>
      </c>
      <c r="M183" s="15"/>
      <c r="N183" s="17"/>
      <c r="O183" s="15"/>
    </row>
    <row r="184" ht="12.6" customHeight="1" spans="1:15">
      <c r="A184" s="20" t="str">
        <f>IF(B184="户主",COUNTIF($B$5:B184,$B$5),"")</f>
        <v/>
      </c>
      <c r="B184" s="17" t="s">
        <v>22</v>
      </c>
      <c r="C184" s="15" t="s">
        <v>243</v>
      </c>
      <c r="D184" s="21">
        <v>8</v>
      </c>
      <c r="E184" s="15" t="s">
        <v>19</v>
      </c>
      <c r="F184" s="17" t="s">
        <v>244</v>
      </c>
      <c r="G184" s="18"/>
      <c r="H184" s="17" t="s">
        <v>199</v>
      </c>
      <c r="I184" s="15" t="s">
        <v>39</v>
      </c>
      <c r="J184" s="17"/>
      <c r="K184" s="15">
        <v>3</v>
      </c>
      <c r="L184" s="18">
        <v>87</v>
      </c>
      <c r="M184" s="15"/>
      <c r="N184" s="17"/>
      <c r="O184" s="15"/>
    </row>
    <row r="185" ht="12.6" customHeight="1" spans="1:251">
      <c r="A185" s="48" t="str">
        <f>IF(B185="户主",COUNTIF($B$5:B185,$B$5),"")</f>
        <v/>
      </c>
      <c r="B185" s="17" t="s">
        <v>22</v>
      </c>
      <c r="C185" s="15" t="s">
        <v>245</v>
      </c>
      <c r="D185" s="21">
        <v>65</v>
      </c>
      <c r="E185" s="15" t="s">
        <v>19</v>
      </c>
      <c r="F185" s="17" t="s">
        <v>88</v>
      </c>
      <c r="G185" s="18"/>
      <c r="H185" s="17" t="s">
        <v>199</v>
      </c>
      <c r="I185" s="15" t="s">
        <v>39</v>
      </c>
      <c r="J185" s="21"/>
      <c r="K185" s="15"/>
      <c r="L185" s="15"/>
      <c r="M185" s="15"/>
      <c r="N185" s="39"/>
      <c r="O185" s="15"/>
      <c r="IP185" s="5"/>
      <c r="IQ185" s="5"/>
    </row>
    <row r="186" ht="12.6" customHeight="1" spans="1:251">
      <c r="A186" s="48" t="str">
        <f>IF(B186="户主",COUNTIF($B$5:B186,$B$5),"")</f>
        <v/>
      </c>
      <c r="B186" s="17" t="s">
        <v>22</v>
      </c>
      <c r="C186" s="15" t="s">
        <v>246</v>
      </c>
      <c r="D186" s="21">
        <v>67</v>
      </c>
      <c r="E186" s="17" t="s">
        <v>24</v>
      </c>
      <c r="F186" s="17" t="s">
        <v>149</v>
      </c>
      <c r="G186" s="18"/>
      <c r="H186" s="17" t="s">
        <v>199</v>
      </c>
      <c r="I186" s="15" t="s">
        <v>39</v>
      </c>
      <c r="J186" s="21"/>
      <c r="K186" s="15"/>
      <c r="L186" s="15"/>
      <c r="M186" s="15"/>
      <c r="N186" s="39"/>
      <c r="O186" s="15"/>
      <c r="IP186" s="5"/>
      <c r="IQ186" s="5"/>
    </row>
    <row r="187" customHeight="1" spans="1:15">
      <c r="A187" s="20">
        <f>IF(B187="户主",COUNTIF($B$5:B187,$B$5),"")</f>
        <v>73</v>
      </c>
      <c r="B187" s="15" t="s">
        <v>17</v>
      </c>
      <c r="C187" s="15" t="s">
        <v>247</v>
      </c>
      <c r="D187" s="21">
        <v>63</v>
      </c>
      <c r="E187" s="15" t="s">
        <v>19</v>
      </c>
      <c r="F187" s="15" t="s">
        <v>17</v>
      </c>
      <c r="G187" s="18">
        <v>1</v>
      </c>
      <c r="H187" s="15" t="s">
        <v>235</v>
      </c>
      <c r="I187" s="15" t="s">
        <v>21</v>
      </c>
      <c r="J187" s="27">
        <f>G187*289</f>
        <v>289</v>
      </c>
      <c r="K187" s="15"/>
      <c r="L187" s="15"/>
      <c r="M187" s="15">
        <f>J187+L187</f>
        <v>289</v>
      </c>
      <c r="N187" s="15">
        <v>15</v>
      </c>
      <c r="O187" s="15">
        <f>M187*3+N187</f>
        <v>882</v>
      </c>
    </row>
    <row r="188" ht="12.6" customHeight="1" spans="1:251">
      <c r="A188" s="20">
        <f>IF(B188="户主",COUNTIF($B$5:B188,$B$5),"")</f>
        <v>74</v>
      </c>
      <c r="B188" s="2" t="s">
        <v>17</v>
      </c>
      <c r="C188" s="15" t="s">
        <v>248</v>
      </c>
      <c r="D188" s="58">
        <v>44</v>
      </c>
      <c r="E188" s="15" t="s">
        <v>24</v>
      </c>
      <c r="F188" s="2" t="s">
        <v>17</v>
      </c>
      <c r="G188" s="18">
        <v>3</v>
      </c>
      <c r="H188" s="17" t="s">
        <v>189</v>
      </c>
      <c r="I188" s="17" t="s">
        <v>43</v>
      </c>
      <c r="J188" s="27">
        <f>G188*130</f>
        <v>390</v>
      </c>
      <c r="K188" s="15"/>
      <c r="L188" s="15"/>
      <c r="M188" s="15">
        <f>J188+L188+L189+L190</f>
        <v>477</v>
      </c>
      <c r="N188" s="39">
        <v>15</v>
      </c>
      <c r="O188" s="15">
        <f>M188*3+N188</f>
        <v>1446</v>
      </c>
      <c r="IP188" s="5"/>
      <c r="IQ188" s="5"/>
    </row>
    <row r="189" ht="12.6" customHeight="1" spans="1:251">
      <c r="A189" s="20" t="str">
        <f>IF(B189="户主",COUNTIF($B$5:B189,$B$5),"")</f>
        <v/>
      </c>
      <c r="B189" s="15" t="s">
        <v>22</v>
      </c>
      <c r="C189" s="15" t="s">
        <v>249</v>
      </c>
      <c r="D189" s="59">
        <v>15</v>
      </c>
      <c r="E189" s="15" t="s">
        <v>19</v>
      </c>
      <c r="F189" s="60" t="s">
        <v>31</v>
      </c>
      <c r="G189" s="18"/>
      <c r="H189" s="17" t="s">
        <v>189</v>
      </c>
      <c r="I189" s="17" t="s">
        <v>43</v>
      </c>
      <c r="J189" s="17"/>
      <c r="K189" s="15"/>
      <c r="L189" s="15"/>
      <c r="M189" s="15"/>
      <c r="N189" s="39"/>
      <c r="O189" s="15"/>
      <c r="IP189" s="5"/>
      <c r="IQ189" s="5"/>
    </row>
    <row r="190" s="2" customFormat="1" ht="12.6" customHeight="1" spans="1:251">
      <c r="A190" s="20" t="str">
        <f>IF(B190="户主",COUNTIF($B$5:B190,$B$5),"")</f>
        <v/>
      </c>
      <c r="B190" s="15" t="s">
        <v>22</v>
      </c>
      <c r="C190" s="15" t="s">
        <v>250</v>
      </c>
      <c r="D190" s="59">
        <v>7</v>
      </c>
      <c r="E190" s="17" t="s">
        <v>24</v>
      </c>
      <c r="F190" s="60" t="s">
        <v>27</v>
      </c>
      <c r="G190" s="18"/>
      <c r="H190" s="17" t="s">
        <v>189</v>
      </c>
      <c r="I190" s="17" t="s">
        <v>43</v>
      </c>
      <c r="J190" s="17"/>
      <c r="K190" s="20">
        <v>3</v>
      </c>
      <c r="L190" s="20">
        <v>87</v>
      </c>
      <c r="M190" s="15"/>
      <c r="N190" s="39"/>
      <c r="O190" s="15"/>
      <c r="IP190" s="5"/>
      <c r="IQ190" s="5"/>
    </row>
    <row r="191" ht="12.6" customHeight="1" spans="1:251">
      <c r="A191" s="20">
        <f>IF(B191="户主",COUNTIF($B$5:B191,$B$5),"")</f>
        <v>75</v>
      </c>
      <c r="B191" s="15" t="s">
        <v>17</v>
      </c>
      <c r="C191" s="15" t="s">
        <v>251</v>
      </c>
      <c r="D191" s="25">
        <v>75</v>
      </c>
      <c r="E191" s="17" t="s">
        <v>19</v>
      </c>
      <c r="F191" s="17" t="s">
        <v>17</v>
      </c>
      <c r="G191" s="18">
        <v>2</v>
      </c>
      <c r="H191" s="17" t="s">
        <v>199</v>
      </c>
      <c r="I191" s="17" t="s">
        <v>21</v>
      </c>
      <c r="J191" s="27">
        <f>G191*289</f>
        <v>578</v>
      </c>
      <c r="K191" s="15">
        <v>2</v>
      </c>
      <c r="L191" s="15">
        <v>58</v>
      </c>
      <c r="M191" s="15">
        <f>J191+L191</f>
        <v>636</v>
      </c>
      <c r="N191" s="39">
        <v>15</v>
      </c>
      <c r="O191" s="15">
        <f>M191*3+N191</f>
        <v>1923</v>
      </c>
      <c r="IP191" s="5"/>
      <c r="IQ191" s="5"/>
    </row>
    <row r="192" ht="12.6" customHeight="1" spans="1:251">
      <c r="A192" s="20" t="str">
        <f>IF(B192="户主",COUNTIF($B$5:B192,$B$5),"")</f>
        <v/>
      </c>
      <c r="B192" s="15" t="s">
        <v>22</v>
      </c>
      <c r="C192" s="15" t="s">
        <v>252</v>
      </c>
      <c r="D192" s="21">
        <v>63</v>
      </c>
      <c r="E192" s="17" t="s">
        <v>24</v>
      </c>
      <c r="F192" s="17" t="s">
        <v>83</v>
      </c>
      <c r="G192" s="18"/>
      <c r="H192" s="17" t="s">
        <v>199</v>
      </c>
      <c r="I192" s="17" t="s">
        <v>21</v>
      </c>
      <c r="J192" s="17"/>
      <c r="K192" s="15"/>
      <c r="L192" s="15"/>
      <c r="M192" s="15"/>
      <c r="N192" s="39"/>
      <c r="O192" s="15"/>
      <c r="IP192" s="5"/>
      <c r="IQ192" s="5"/>
    </row>
    <row r="193" ht="12.6" customHeight="1" spans="1:251">
      <c r="A193" s="20">
        <f>IF(B193="户主",COUNTIF($B$5:B193,$B$5),"")</f>
        <v>76</v>
      </c>
      <c r="B193" s="15" t="s">
        <v>17</v>
      </c>
      <c r="C193" s="15" t="s">
        <v>253</v>
      </c>
      <c r="D193" s="25">
        <v>45</v>
      </c>
      <c r="E193" s="17" t="s">
        <v>19</v>
      </c>
      <c r="F193" s="17" t="s">
        <v>17</v>
      </c>
      <c r="G193" s="18">
        <v>5</v>
      </c>
      <c r="H193" s="17" t="s">
        <v>229</v>
      </c>
      <c r="I193" s="17" t="s">
        <v>43</v>
      </c>
      <c r="J193" s="27">
        <f>G193*130</f>
        <v>650</v>
      </c>
      <c r="K193" s="15"/>
      <c r="L193" s="15"/>
      <c r="M193" s="15">
        <f>J193+L193+L194+L195+L196+L197</f>
        <v>737</v>
      </c>
      <c r="N193" s="39">
        <v>15</v>
      </c>
      <c r="O193" s="15">
        <f>M193*3+N193</f>
        <v>2226</v>
      </c>
      <c r="IP193" s="5"/>
      <c r="IQ193" s="5"/>
    </row>
    <row r="194" ht="12.6" customHeight="1" spans="1:251">
      <c r="A194" s="20" t="str">
        <f>IF(B194="户主",COUNTIF($B$5:B194,$B$5),"")</f>
        <v/>
      </c>
      <c r="B194" s="15" t="s">
        <v>22</v>
      </c>
      <c r="C194" s="23" t="s">
        <v>254</v>
      </c>
      <c r="D194" s="21">
        <v>45</v>
      </c>
      <c r="E194" s="17" t="s">
        <v>24</v>
      </c>
      <c r="F194" s="17" t="s">
        <v>83</v>
      </c>
      <c r="G194" s="18"/>
      <c r="H194" s="17" t="s">
        <v>229</v>
      </c>
      <c r="I194" s="17" t="s">
        <v>43</v>
      </c>
      <c r="J194" s="17"/>
      <c r="K194" s="15"/>
      <c r="L194" s="15"/>
      <c r="M194" s="15"/>
      <c r="N194" s="39"/>
      <c r="O194" s="15"/>
      <c r="IP194" s="5"/>
      <c r="IQ194" s="5"/>
    </row>
    <row r="195" ht="12.6" customHeight="1" spans="1:251">
      <c r="A195" s="20" t="str">
        <f>IF(B195="户主",COUNTIF($B$5:B195,$B$5),"")</f>
        <v/>
      </c>
      <c r="B195" s="15" t="s">
        <v>22</v>
      </c>
      <c r="C195" s="15" t="s">
        <v>255</v>
      </c>
      <c r="D195" s="21">
        <v>67</v>
      </c>
      <c r="E195" s="17" t="s">
        <v>24</v>
      </c>
      <c r="F195" s="17" t="s">
        <v>149</v>
      </c>
      <c r="G195" s="18"/>
      <c r="H195" s="17" t="s">
        <v>229</v>
      </c>
      <c r="I195" s="17" t="s">
        <v>43</v>
      </c>
      <c r="J195" s="17"/>
      <c r="K195" s="15"/>
      <c r="L195" s="15"/>
      <c r="M195" s="15"/>
      <c r="N195" s="39"/>
      <c r="O195" s="15"/>
      <c r="IP195" s="5"/>
      <c r="IQ195" s="5"/>
    </row>
    <row r="196" ht="12.6" customHeight="1" spans="1:251">
      <c r="A196" s="20" t="str">
        <f>IF(B196="户主",COUNTIF($B$5:B196,$B$5),"")</f>
        <v/>
      </c>
      <c r="B196" s="15" t="s">
        <v>22</v>
      </c>
      <c r="C196" s="15" t="s">
        <v>256</v>
      </c>
      <c r="D196" s="21">
        <v>14</v>
      </c>
      <c r="E196" s="17" t="s">
        <v>19</v>
      </c>
      <c r="F196" s="17" t="s">
        <v>31</v>
      </c>
      <c r="G196" s="18"/>
      <c r="H196" s="17" t="s">
        <v>229</v>
      </c>
      <c r="I196" s="17" t="s">
        <v>43</v>
      </c>
      <c r="J196" s="17"/>
      <c r="K196" s="15">
        <v>3</v>
      </c>
      <c r="L196" s="15">
        <v>87</v>
      </c>
      <c r="M196" s="15"/>
      <c r="N196" s="39"/>
      <c r="O196" s="15"/>
      <c r="IP196" s="5"/>
      <c r="IQ196" s="5"/>
    </row>
    <row r="197" ht="12.6" customHeight="1" spans="1:251">
      <c r="A197" s="20" t="str">
        <f>IF(B197="户主",COUNTIF($B$5:B197,$B$5),"")</f>
        <v/>
      </c>
      <c r="B197" s="15" t="s">
        <v>22</v>
      </c>
      <c r="C197" s="23" t="s">
        <v>257</v>
      </c>
      <c r="D197" s="21">
        <v>69</v>
      </c>
      <c r="E197" s="17" t="s">
        <v>19</v>
      </c>
      <c r="F197" s="17" t="s">
        <v>88</v>
      </c>
      <c r="G197" s="18"/>
      <c r="H197" s="17" t="s">
        <v>229</v>
      </c>
      <c r="I197" s="17" t="s">
        <v>43</v>
      </c>
      <c r="J197" s="17"/>
      <c r="K197" s="15"/>
      <c r="L197" s="15"/>
      <c r="M197" s="15"/>
      <c r="N197" s="39"/>
      <c r="O197" s="15"/>
      <c r="IP197" s="5"/>
      <c r="IQ197" s="5"/>
    </row>
    <row r="198" s="4" customFormat="1" ht="12.6" customHeight="1" spans="1:37">
      <c r="A198" s="20">
        <f>IF(B198="户主",COUNTIF($B$5:B198,$B$5),"")</f>
        <v>77</v>
      </c>
      <c r="B198" s="36" t="s">
        <v>17</v>
      </c>
      <c r="C198" s="15" t="s">
        <v>258</v>
      </c>
      <c r="D198" s="21">
        <v>72</v>
      </c>
      <c r="E198" s="15" t="s">
        <v>19</v>
      </c>
      <c r="F198" s="15" t="s">
        <v>17</v>
      </c>
      <c r="G198" s="18">
        <v>5</v>
      </c>
      <c r="H198" s="15" t="s">
        <v>186</v>
      </c>
      <c r="I198" s="42" t="s">
        <v>43</v>
      </c>
      <c r="J198" s="43">
        <f>G198*130</f>
        <v>650</v>
      </c>
      <c r="K198" s="15">
        <v>2</v>
      </c>
      <c r="L198" s="15">
        <v>58</v>
      </c>
      <c r="M198" s="42">
        <f>J198+L198+L201+L202</f>
        <v>882</v>
      </c>
      <c r="N198" s="44">
        <v>15</v>
      </c>
      <c r="O198" s="36">
        <f>M198*3+N198</f>
        <v>2661</v>
      </c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="4" customFormat="1" ht="12.6" customHeight="1" spans="1:37">
      <c r="A199" s="20" t="str">
        <f>IF(B199="户主",COUNTIF($B$5:B199,$B$5),"")</f>
        <v/>
      </c>
      <c r="B199" s="36" t="s">
        <v>22</v>
      </c>
      <c r="C199" s="15" t="s">
        <v>259</v>
      </c>
      <c r="D199" s="21">
        <v>65</v>
      </c>
      <c r="E199" s="15" t="s">
        <v>24</v>
      </c>
      <c r="F199" s="15" t="s">
        <v>83</v>
      </c>
      <c r="G199" s="18"/>
      <c r="H199" s="15" t="s">
        <v>186</v>
      </c>
      <c r="I199" s="42" t="s">
        <v>43</v>
      </c>
      <c r="J199" s="43" t="str">
        <f>IF(I199=1,G199*289,IF(I199=2,G199*245,IF(I199=3,G199*130,"")))</f>
        <v/>
      </c>
      <c r="K199" s="15"/>
      <c r="L199" s="15"/>
      <c r="M199" s="42" t="str">
        <f>IF(F199&lt;&gt;"户主","",IF(F200&lt;&gt;"户主",IF(F201&lt;&gt;"户主",IF(F202&lt;&gt;"户主",IF(#REF!&lt;&gt;"户主",IF(#REF!&lt;&gt;"户主",IF(#REF!&lt;&gt;"户主",IF(#REF!&lt;&gt;"户主",“”,J199+L199+L200+L201+L202+#REF!+#REF!+#REF!),J199+L199+L200+L201+L202+#REF!+#REF!),J199+L199+L200+L201+L202+#REF!),J199+L199+L200+L201+L202),J199+L199+L200+L201),J199+L199+L200),J199+L199))</f>
        <v/>
      </c>
      <c r="N199" s="46"/>
      <c r="O199" s="36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="4" customFormat="1" ht="12.6" customHeight="1" spans="1:37">
      <c r="A200" s="20" t="str">
        <f>IF(B200="户主",COUNTIF($B$5:B200,$B$5),"")</f>
        <v/>
      </c>
      <c r="B200" s="36" t="s">
        <v>22</v>
      </c>
      <c r="C200" s="15" t="s">
        <v>260</v>
      </c>
      <c r="D200" s="21">
        <v>37</v>
      </c>
      <c r="E200" s="15" t="s">
        <v>19</v>
      </c>
      <c r="F200" s="15" t="s">
        <v>155</v>
      </c>
      <c r="G200" s="18"/>
      <c r="H200" s="15" t="s">
        <v>186</v>
      </c>
      <c r="I200" s="42" t="s">
        <v>43</v>
      </c>
      <c r="J200" s="43" t="str">
        <f>IF(I200=1,G200*289,IF(I200=2,G200*245,IF(I200=3,G200*130,"")))</f>
        <v/>
      </c>
      <c r="K200" s="15"/>
      <c r="L200" s="15"/>
      <c r="M200" s="42" t="str">
        <f>IF(F200&lt;&gt;"户主","",IF(F201&lt;&gt;"户主",IF(F202&lt;&gt;"户主",IF(F203&lt;&gt;"户主",IF(#REF!&lt;&gt;"户主",IF(#REF!&lt;&gt;"户主",IF(#REF!&lt;&gt;"户主",IF(#REF!&lt;&gt;"户主",“”,J200+L200+L201+L202+L203+#REF!+#REF!+#REF!),J200+L200+L201+L202+L203+#REF!+#REF!),J200+L200+L201+L202+L203+#REF!),J200+L200+L201+L202+L203),J200+L200+L201+L202),J200+L200+L201),J200+L200))</f>
        <v/>
      </c>
      <c r="N200" s="46"/>
      <c r="O200" s="36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="4" customFormat="1" ht="12.6" customHeight="1" spans="1:37">
      <c r="A201" s="20" t="str">
        <f>IF(B201="户主",COUNTIF($B$5:B201,$B$5),"")</f>
        <v/>
      </c>
      <c r="B201" s="36" t="s">
        <v>22</v>
      </c>
      <c r="C201" s="15" t="s">
        <v>261</v>
      </c>
      <c r="D201" s="21">
        <v>6</v>
      </c>
      <c r="E201" s="15" t="s">
        <v>19</v>
      </c>
      <c r="F201" s="15" t="s">
        <v>48</v>
      </c>
      <c r="G201" s="18"/>
      <c r="H201" s="15" t="s">
        <v>186</v>
      </c>
      <c r="I201" s="42" t="s">
        <v>43</v>
      </c>
      <c r="J201" s="43" t="str">
        <f>IF(I201=1,G201*289,IF(I201=2,G201*245,IF(I201=3,G201*130,"")))</f>
        <v/>
      </c>
      <c r="K201" s="15">
        <v>3</v>
      </c>
      <c r="L201" s="15">
        <v>87</v>
      </c>
      <c r="M201" s="42" t="str">
        <f>IF(F201&lt;&gt;"户主","",IF(F202&lt;&gt;"户主",IF(F203&lt;&gt;"户主",IF(F204&lt;&gt;"户主",IF(#REF!&lt;&gt;"户主",IF(#REF!&lt;&gt;"户主",IF(#REF!&lt;&gt;"户主",IF(#REF!&lt;&gt;"户主",“”,J201+L201+L202+L203+L204+#REF!+#REF!+#REF!),J201+L201+L202+L203+L204+#REF!+#REF!),J201+L201+L202+L203+L204+#REF!),J201+L201+L202+L203+L204),J201+L201+L202+L203),J201+L201+L202),J201+L201))</f>
        <v/>
      </c>
      <c r="N201" s="46"/>
      <c r="O201" s="36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="4" customFormat="1" ht="12.6" customHeight="1" spans="1:37">
      <c r="A202" s="20" t="str">
        <f>IF(B202="户主",COUNTIF($B$5:B202,$B$5),"")</f>
        <v/>
      </c>
      <c r="B202" s="36" t="s">
        <v>22</v>
      </c>
      <c r="C202" s="15" t="s">
        <v>262</v>
      </c>
      <c r="D202" s="21">
        <v>10</v>
      </c>
      <c r="E202" s="15" t="s">
        <v>24</v>
      </c>
      <c r="F202" s="15" t="s">
        <v>99</v>
      </c>
      <c r="G202" s="18"/>
      <c r="H202" s="15" t="s">
        <v>186</v>
      </c>
      <c r="I202" s="42" t="s">
        <v>43</v>
      </c>
      <c r="J202" s="43" t="str">
        <f>IF(I202=1,G202*289,IF(I202=2,G202*245,IF(I202=3,G202*130,"")))</f>
        <v/>
      </c>
      <c r="K202" s="15">
        <v>3</v>
      </c>
      <c r="L202" s="15">
        <v>87</v>
      </c>
      <c r="M202" s="42" t="str">
        <f>IF(F202&lt;&gt;"户主","",IF(F203&lt;&gt;"户主",IF(F204&lt;&gt;"户主",IF(F205&lt;&gt;"户主",IF(#REF!&lt;&gt;"户主",IF(#REF!&lt;&gt;"户主",IF(#REF!&lt;&gt;"户主",IF(#REF!&lt;&gt;"户主",“”,J202+L202+L203+L204+L205+#REF!+#REF!+#REF!),J202+L202+L203+L204+L205+#REF!+#REF!),J202+L202+L203+L204+L205+#REF!),J202+L202+L203+L204+L205),J202+L202+L203+L204),J202+L202+L203),J202+L202))</f>
        <v/>
      </c>
      <c r="N202" s="46"/>
      <c r="O202" s="36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="4" customFormat="1" ht="12.6" customHeight="1" spans="1:37">
      <c r="A203" s="20">
        <f>IF(B203="户主",COUNTIF($B$5:B203,$B$5),"")</f>
        <v>78</v>
      </c>
      <c r="B203" s="36" t="s">
        <v>17</v>
      </c>
      <c r="C203" s="15" t="s">
        <v>263</v>
      </c>
      <c r="D203" s="21">
        <v>41</v>
      </c>
      <c r="E203" s="15" t="s">
        <v>19</v>
      </c>
      <c r="F203" s="15" t="s">
        <v>17</v>
      </c>
      <c r="G203" s="18">
        <v>5</v>
      </c>
      <c r="H203" s="4" t="s">
        <v>211</v>
      </c>
      <c r="I203" s="42" t="s">
        <v>43</v>
      </c>
      <c r="J203" s="43">
        <f>G203*130</f>
        <v>650</v>
      </c>
      <c r="K203" s="15"/>
      <c r="L203" s="15"/>
      <c r="M203" s="42">
        <f>J203+L206+L207</f>
        <v>824</v>
      </c>
      <c r="N203" s="44">
        <v>15</v>
      </c>
      <c r="O203" s="36">
        <f>M203*3+N203</f>
        <v>2487</v>
      </c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="4" customFormat="1" ht="12.6" customHeight="1" spans="1:37">
      <c r="A204" s="20" t="str">
        <f>IF(B204="户主",COUNTIF($B$5:B204,$B$5),"")</f>
        <v/>
      </c>
      <c r="B204" s="36" t="s">
        <v>22</v>
      </c>
      <c r="C204" s="15" t="s">
        <v>264</v>
      </c>
      <c r="D204" s="21">
        <v>37</v>
      </c>
      <c r="E204" s="15" t="s">
        <v>24</v>
      </c>
      <c r="F204" s="15" t="s">
        <v>83</v>
      </c>
      <c r="G204" s="18"/>
      <c r="H204" s="15" t="s">
        <v>211</v>
      </c>
      <c r="I204" s="42" t="s">
        <v>43</v>
      </c>
      <c r="J204" s="43" t="str">
        <f t="shared" ref="J204:J207" si="0">IF(I204=1,G204*289,IF(I204=2,G204*245,IF(I204=3,G204*130,"")))</f>
        <v/>
      </c>
      <c r="K204" s="15"/>
      <c r="L204" s="15"/>
      <c r="M204" s="42" t="str">
        <f>IF(F204&lt;&gt;"户主","",IF(F205&lt;&gt;"户主",IF(F206&lt;&gt;"户主",IF(F207&lt;&gt;"户主",IF(#REF!&lt;&gt;"户主",IF(#REF!&lt;&gt;"户主",IF(#REF!&lt;&gt;"户主",IF(#REF!&lt;&gt;"户主",“”,J204+L204+L205+L206+L207+#REF!+#REF!+#REF!),J204+L204+L205+L206+L207+#REF!+#REF!),J204+L204+L205+L206+L207+#REF!),J204+L204+L205+L206+L207),J204+L204+L205+L206),J204+L204+L205),J204+L204))</f>
        <v/>
      </c>
      <c r="N204" s="46"/>
      <c r="O204" s="36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="4" customFormat="1" ht="12.6" customHeight="1" spans="1:37">
      <c r="A205" s="20" t="str">
        <f>IF(B205="户主",COUNTIF($B$5:B205,$B$5),"")</f>
        <v/>
      </c>
      <c r="B205" s="36" t="s">
        <v>22</v>
      </c>
      <c r="C205" s="15" t="s">
        <v>265</v>
      </c>
      <c r="D205" s="21">
        <v>14</v>
      </c>
      <c r="E205" s="15" t="s">
        <v>24</v>
      </c>
      <c r="F205" s="15" t="s">
        <v>266</v>
      </c>
      <c r="G205" s="18"/>
      <c r="H205" s="15" t="s">
        <v>211</v>
      </c>
      <c r="I205" s="42" t="s">
        <v>43</v>
      </c>
      <c r="J205" s="43" t="str">
        <f t="shared" si="0"/>
        <v/>
      </c>
      <c r="K205" s="15"/>
      <c r="L205" s="15"/>
      <c r="M205" s="42" t="str">
        <f>IF(F205&lt;&gt;"户主","",IF(F206&lt;&gt;"户主",IF(F207&lt;&gt;"户主",IF(#REF!&lt;&gt;"户主",IF(#REF!&lt;&gt;"户主",IF(#REF!&lt;&gt;"户主",IF(#REF!&lt;&gt;"户主",IF(#REF!&lt;&gt;"户主",“”,J205+L205+L206+L207+#REF!+#REF!+#REF!+#REF!),J205+L205+L206+L207+#REF!+#REF!+#REF!),J205+L205+L206+L207+#REF!+#REF!),J205+L205+L206+L207+#REF!),J205+L205+L206+L207),J205+L205+L206),J205+L205))</f>
        <v/>
      </c>
      <c r="N205" s="46"/>
      <c r="O205" s="36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="4" customFormat="1" ht="12.6" customHeight="1" spans="1:37">
      <c r="A206" s="20" t="str">
        <f>IF(B206="户主",COUNTIF($B$5:B206,$B$5),"")</f>
        <v/>
      </c>
      <c r="B206" s="36" t="s">
        <v>22</v>
      </c>
      <c r="C206" s="15" t="s">
        <v>267</v>
      </c>
      <c r="D206" s="21">
        <v>4</v>
      </c>
      <c r="E206" s="15" t="s">
        <v>24</v>
      </c>
      <c r="F206" s="15" t="s">
        <v>268</v>
      </c>
      <c r="G206" s="18"/>
      <c r="H206" s="15" t="s">
        <v>211</v>
      </c>
      <c r="I206" s="42" t="s">
        <v>43</v>
      </c>
      <c r="J206" s="43" t="str">
        <f t="shared" si="0"/>
        <v/>
      </c>
      <c r="K206" s="15">
        <v>3</v>
      </c>
      <c r="L206" s="15">
        <v>87</v>
      </c>
      <c r="M206" s="42" t="str">
        <f>IF(F206&lt;&gt;"户主","",IF(F207&lt;&gt;"户主",IF(#REF!&lt;&gt;"户主",IF(#REF!&lt;&gt;"户主",IF(#REF!&lt;&gt;"户主",IF(#REF!&lt;&gt;"户主",IF(#REF!&lt;&gt;"户主",IF(#REF!&lt;&gt;"户主",“”,J206+L206+L207+#REF!+#REF!+#REF!+#REF!+#REF!),J206+L206+L207+#REF!+#REF!+#REF!+#REF!),J206+L206+L207+#REF!+#REF!+#REF!),J206+L206+L207+#REF!+#REF!),J206+L206+L207+#REF!),J206+L206+L207),J206+L206))</f>
        <v/>
      </c>
      <c r="N206" s="46"/>
      <c r="O206" s="36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="4" customFormat="1" ht="12.6" customHeight="1" spans="1:37">
      <c r="A207" s="20" t="str">
        <f>IF(B207="户主",COUNTIF($B$5:B207,$B$5),"")</f>
        <v/>
      </c>
      <c r="B207" s="36" t="s">
        <v>22</v>
      </c>
      <c r="C207" s="15" t="s">
        <v>269</v>
      </c>
      <c r="D207" s="21">
        <v>2</v>
      </c>
      <c r="E207" s="15" t="s">
        <v>24</v>
      </c>
      <c r="F207" s="15" t="s">
        <v>270</v>
      </c>
      <c r="G207" s="18"/>
      <c r="H207" s="15" t="s">
        <v>211</v>
      </c>
      <c r="I207" s="42" t="s">
        <v>43</v>
      </c>
      <c r="J207" s="43" t="str">
        <f t="shared" si="0"/>
        <v/>
      </c>
      <c r="K207" s="15">
        <v>3</v>
      </c>
      <c r="L207" s="15">
        <v>87</v>
      </c>
      <c r="M207" s="42" t="str">
        <f>IF(F207&lt;&gt;"户主","",IF(#REF!&lt;&gt;"户主",IF(#REF!&lt;&gt;"户主",IF(#REF!&lt;&gt;"户主",IF(#REF!&lt;&gt;"户主",IF(#REF!&lt;&gt;"户主",IF(#REF!&lt;&gt;"户主",IF(#REF!&lt;&gt;"户主",“”,J207+L207+#REF!+#REF!+#REF!+#REF!+#REF!+#REF!),J207+L207+#REF!+#REF!+#REF!+#REF!+#REF!),J207+L207+#REF!+#REF!+#REF!+#REF!),J207+L207+#REF!+#REF!+#REF!),J207+L207+#REF!+#REF!),J207+L207+#REF!),J207+L207))</f>
        <v/>
      </c>
      <c r="N207" s="46"/>
      <c r="O207" s="36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="4" customFormat="1" ht="12.6" customHeight="1" spans="1:37">
      <c r="A208" s="20">
        <f>IF(B208="户主",COUNTIF($B$5:B208,$B$5),"")</f>
        <v>79</v>
      </c>
      <c r="B208" s="17" t="s">
        <v>17</v>
      </c>
      <c r="C208" s="17" t="s">
        <v>271</v>
      </c>
      <c r="D208" s="21">
        <v>43</v>
      </c>
      <c r="E208" s="17" t="s">
        <v>19</v>
      </c>
      <c r="F208" s="15" t="s">
        <v>17</v>
      </c>
      <c r="G208" s="18">
        <v>3</v>
      </c>
      <c r="H208" s="15" t="s">
        <v>229</v>
      </c>
      <c r="I208" s="42" t="s">
        <v>43</v>
      </c>
      <c r="J208" s="43">
        <f>G208*130</f>
        <v>390</v>
      </c>
      <c r="K208" s="15"/>
      <c r="L208" s="15"/>
      <c r="M208" s="42">
        <f>J208+L210</f>
        <v>477</v>
      </c>
      <c r="N208" s="44">
        <v>15</v>
      </c>
      <c r="O208" s="36">
        <f>M208*3+N208</f>
        <v>1446</v>
      </c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="4" customFormat="1" ht="12.6" customHeight="1" spans="1:37">
      <c r="A209" s="20" t="str">
        <f>IF(B209="户主",COUNTIF($B$5:B209,$B$5),"")</f>
        <v/>
      </c>
      <c r="B209" s="17" t="s">
        <v>22</v>
      </c>
      <c r="C209" s="17" t="s">
        <v>272</v>
      </c>
      <c r="D209" s="21">
        <v>17</v>
      </c>
      <c r="E209" s="17" t="s">
        <v>24</v>
      </c>
      <c r="F209" s="36" t="s">
        <v>181</v>
      </c>
      <c r="G209" s="18"/>
      <c r="H209" s="15" t="s">
        <v>229</v>
      </c>
      <c r="I209" s="42" t="s">
        <v>43</v>
      </c>
      <c r="J209" s="43"/>
      <c r="K209" s="15"/>
      <c r="L209" s="15"/>
      <c r="M209" s="42" t="str">
        <f>IF(F209&lt;&gt;"户主","",IF(#REF!&lt;&gt;"户主",IF(#REF!&lt;&gt;"户主",IF(#REF!&lt;&gt;"户主",IF(#REF!&lt;&gt;"户主",IF(#REF!&lt;&gt;"户主",IF(#REF!&lt;&gt;"户主",IF(#REF!&lt;&gt;"户主",“”,J209+L209+#REF!+#REF!+#REF!+#REF!+#REF!+#REF!),J209+L209+#REF!+#REF!+#REF!+#REF!+#REF!),J209+L209+#REF!+#REF!+#REF!+#REF!),J209+L209+#REF!+#REF!+#REF!),J209+L209+#REF!+#REF!),J209+L209+#REF!),J209+L209))</f>
        <v/>
      </c>
      <c r="N209" s="46"/>
      <c r="O209" s="36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="4" customFormat="1" ht="12.6" customHeight="1" spans="1:37">
      <c r="A210" s="20" t="str">
        <f>IF(B210="户主",COUNTIF($B$5:B210,$B$5),"")</f>
        <v/>
      </c>
      <c r="B210" s="17" t="s">
        <v>22</v>
      </c>
      <c r="C210" s="17" t="s">
        <v>273</v>
      </c>
      <c r="D210" s="21">
        <v>12</v>
      </c>
      <c r="E210" s="17" t="s">
        <v>24</v>
      </c>
      <c r="F210" s="36" t="s">
        <v>181</v>
      </c>
      <c r="G210" s="18"/>
      <c r="H210" s="15" t="s">
        <v>229</v>
      </c>
      <c r="I210" s="42" t="s">
        <v>43</v>
      </c>
      <c r="J210" s="43"/>
      <c r="K210" s="15">
        <v>3</v>
      </c>
      <c r="L210" s="15">
        <v>87</v>
      </c>
      <c r="M210" s="42" t="str">
        <f>IF(F210&lt;&gt;"户主","",IF(#REF!&lt;&gt;"户主",IF(#REF!&lt;&gt;"户主",IF(#REF!&lt;&gt;"户主",IF(#REF!&lt;&gt;"户主",IF(#REF!&lt;&gt;"户主",IF(#REF!&lt;&gt;"户主",IF(#REF!&lt;&gt;"户主",“”,J210+L210+#REF!+#REF!+#REF!+#REF!+#REF!+#REF!),J210+L210+#REF!+#REF!+#REF!+#REF!+#REF!),J210+L210+#REF!+#REF!+#REF!+#REF!),J210+L210+#REF!+#REF!+#REF!),J210+L210+#REF!+#REF!),J210+L210+#REF!),J210+L210))</f>
        <v/>
      </c>
      <c r="N210" s="46"/>
      <c r="O210" s="36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="2" customFormat="1" ht="12.6" customHeight="1" spans="1:15">
      <c r="A211" s="20">
        <f>IF(B211="户主",COUNTIF($B$5:B211,$B$5),"")</f>
        <v>80</v>
      </c>
      <c r="B211" s="26" t="s">
        <v>17</v>
      </c>
      <c r="C211" s="20" t="s">
        <v>274</v>
      </c>
      <c r="D211" s="47">
        <v>71</v>
      </c>
      <c r="E211" s="26" t="s">
        <v>19</v>
      </c>
      <c r="F211" s="20" t="s">
        <v>17</v>
      </c>
      <c r="G211" s="48">
        <v>2</v>
      </c>
      <c r="H211" s="20" t="s">
        <v>275</v>
      </c>
      <c r="I211" s="20" t="s">
        <v>39</v>
      </c>
      <c r="J211" s="27">
        <f>G211*245</f>
        <v>490</v>
      </c>
      <c r="K211" s="15">
        <v>2</v>
      </c>
      <c r="L211" s="15">
        <v>58</v>
      </c>
      <c r="M211" s="15">
        <f>J211+L211+L212</f>
        <v>606</v>
      </c>
      <c r="N211" s="15">
        <v>15</v>
      </c>
      <c r="O211" s="15">
        <f>M211*3+N211</f>
        <v>1833</v>
      </c>
    </row>
    <row r="212" ht="12.6" customHeight="1" spans="1:15">
      <c r="A212" s="20" t="str">
        <f>IF(B212="户主",COUNTIF($B$5:B212,$B$5),"")</f>
        <v/>
      </c>
      <c r="B212" s="20" t="s">
        <v>22</v>
      </c>
      <c r="C212" s="20" t="s">
        <v>276</v>
      </c>
      <c r="D212" s="47">
        <v>72</v>
      </c>
      <c r="E212" s="26" t="s">
        <v>24</v>
      </c>
      <c r="F212" s="20" t="s">
        <v>83</v>
      </c>
      <c r="G212" s="48"/>
      <c r="H212" s="20" t="s">
        <v>275</v>
      </c>
      <c r="I212" s="20" t="s">
        <v>39</v>
      </c>
      <c r="J212" s="20"/>
      <c r="K212" s="20">
        <v>2</v>
      </c>
      <c r="L212" s="20">
        <v>58</v>
      </c>
      <c r="M212" s="15"/>
      <c r="N212" s="15"/>
      <c r="O212" s="15"/>
    </row>
    <row r="213" ht="12.6" customHeight="1" spans="1:15">
      <c r="A213" s="20">
        <f>IF(B213="户主",COUNTIF($B$5:B213,$B$5),"")</f>
        <v>81</v>
      </c>
      <c r="B213" s="15" t="s">
        <v>17</v>
      </c>
      <c r="C213" s="15" t="s">
        <v>277</v>
      </c>
      <c r="D213" s="21">
        <v>59</v>
      </c>
      <c r="E213" s="15" t="s">
        <v>19</v>
      </c>
      <c r="F213" s="15" t="s">
        <v>17</v>
      </c>
      <c r="G213" s="18">
        <v>1</v>
      </c>
      <c r="H213" s="15" t="s">
        <v>278</v>
      </c>
      <c r="I213" s="15" t="s">
        <v>39</v>
      </c>
      <c r="J213" s="27">
        <f>G213*245</f>
        <v>245</v>
      </c>
      <c r="K213" s="15"/>
      <c r="L213" s="15"/>
      <c r="M213" s="15">
        <f>J213+L213</f>
        <v>245</v>
      </c>
      <c r="N213" s="15">
        <v>15</v>
      </c>
      <c r="O213" s="15">
        <f>M213*3+N213</f>
        <v>750</v>
      </c>
    </row>
    <row r="214" s="3" customFormat="1" ht="12.6" customHeight="1" spans="1:251">
      <c r="A214" s="20">
        <f>IF(B214="户主",COUNTIF($B$5:B214,$B$5),"")</f>
        <v>82</v>
      </c>
      <c r="B214" s="15" t="s">
        <v>17</v>
      </c>
      <c r="C214" s="24" t="s">
        <v>279</v>
      </c>
      <c r="D214" s="25">
        <v>63</v>
      </c>
      <c r="E214" s="26" t="s">
        <v>19</v>
      </c>
      <c r="F214" s="26" t="s">
        <v>17</v>
      </c>
      <c r="G214" s="27">
        <v>2</v>
      </c>
      <c r="H214" s="26" t="s">
        <v>275</v>
      </c>
      <c r="I214" s="26" t="s">
        <v>21</v>
      </c>
      <c r="J214" s="27">
        <f>G214*289</f>
        <v>578</v>
      </c>
      <c r="K214" s="40">
        <v>5</v>
      </c>
      <c r="L214" s="40">
        <v>87</v>
      </c>
      <c r="M214" s="15">
        <f>J214+L214+L215</f>
        <v>752</v>
      </c>
      <c r="N214" s="15">
        <v>15</v>
      </c>
      <c r="O214" s="15">
        <f>M214*3+N214</f>
        <v>2271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5"/>
      <c r="IQ214" s="5"/>
    </row>
    <row r="215" s="3" customFormat="1" ht="12.6" customHeight="1" spans="1:251">
      <c r="A215" s="20" t="str">
        <f>IF(B215="户主",COUNTIF($B$5:B215,$B$5),"")</f>
        <v/>
      </c>
      <c r="B215" s="15" t="s">
        <v>22</v>
      </c>
      <c r="C215" s="24" t="s">
        <v>280</v>
      </c>
      <c r="D215" s="61">
        <v>64</v>
      </c>
      <c r="E215" s="26" t="s">
        <v>24</v>
      </c>
      <c r="F215" s="15" t="s">
        <v>25</v>
      </c>
      <c r="G215" s="27"/>
      <c r="H215" s="26" t="s">
        <v>275</v>
      </c>
      <c r="I215" s="26" t="s">
        <v>21</v>
      </c>
      <c r="J215" s="27"/>
      <c r="K215" s="40">
        <v>5</v>
      </c>
      <c r="L215" s="40">
        <v>87</v>
      </c>
      <c r="M215" s="15"/>
      <c r="N215" s="15"/>
      <c r="O215" s="1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5"/>
      <c r="IQ215" s="5"/>
    </row>
    <row r="216" s="3" customFormat="1" ht="12.6" customHeight="1" spans="1:251">
      <c r="A216" s="20">
        <f>IF(B216="户主",COUNTIF($B$5:B216,$B$5),"")</f>
        <v>83</v>
      </c>
      <c r="B216" s="15" t="s">
        <v>17</v>
      </c>
      <c r="C216" s="24" t="s">
        <v>281</v>
      </c>
      <c r="D216" s="29">
        <v>72</v>
      </c>
      <c r="E216" s="26" t="s">
        <v>19</v>
      </c>
      <c r="F216" s="26" t="s">
        <v>17</v>
      </c>
      <c r="G216" s="27">
        <v>1</v>
      </c>
      <c r="H216" s="26" t="s">
        <v>282</v>
      </c>
      <c r="I216" s="26" t="s">
        <v>21</v>
      </c>
      <c r="J216" s="27">
        <f>G216*289</f>
        <v>289</v>
      </c>
      <c r="K216" s="40">
        <v>2</v>
      </c>
      <c r="L216" s="40">
        <v>58</v>
      </c>
      <c r="M216" s="15">
        <f>J216+L216</f>
        <v>347</v>
      </c>
      <c r="N216" s="15">
        <v>15</v>
      </c>
      <c r="O216" s="15">
        <f>M216*3+N216</f>
        <v>1056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5"/>
      <c r="IQ216" s="5"/>
    </row>
    <row r="217" s="3" customFormat="1" ht="12.6" customHeight="1" spans="1:251">
      <c r="A217" s="20">
        <f>IF(B217="户主",COUNTIF($B$5:B217,$B$5),"")</f>
        <v>84</v>
      </c>
      <c r="B217" s="15" t="s">
        <v>17</v>
      </c>
      <c r="C217" s="24" t="s">
        <v>283</v>
      </c>
      <c r="D217" s="25">
        <v>45</v>
      </c>
      <c r="E217" s="26" t="s">
        <v>19</v>
      </c>
      <c r="F217" s="26" t="s">
        <v>17</v>
      </c>
      <c r="G217" s="27">
        <v>5</v>
      </c>
      <c r="H217" s="26" t="s">
        <v>275</v>
      </c>
      <c r="I217" s="26" t="s">
        <v>39</v>
      </c>
      <c r="J217" s="27">
        <f>G217*245</f>
        <v>1225</v>
      </c>
      <c r="K217" s="40">
        <v>5</v>
      </c>
      <c r="L217" s="40">
        <v>87</v>
      </c>
      <c r="M217" s="15">
        <f>J217+L217+L218+L219+L220+L221</f>
        <v>1544</v>
      </c>
      <c r="N217" s="15">
        <v>15</v>
      </c>
      <c r="O217" s="15">
        <f>M217*3+N217</f>
        <v>4647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5"/>
      <c r="IQ217" s="5"/>
    </row>
    <row r="218" s="3" customFormat="1" ht="12.6" customHeight="1" spans="1:251">
      <c r="A218" s="20" t="str">
        <f>IF(B218="户主",COUNTIF($B$5:B218,$B$5),"")</f>
        <v/>
      </c>
      <c r="B218" s="15" t="s">
        <v>22</v>
      </c>
      <c r="C218" s="24" t="s">
        <v>284</v>
      </c>
      <c r="D218" s="29">
        <v>34</v>
      </c>
      <c r="E218" s="26" t="s">
        <v>24</v>
      </c>
      <c r="F218" s="15" t="s">
        <v>25</v>
      </c>
      <c r="G218" s="27"/>
      <c r="H218" s="26" t="s">
        <v>275</v>
      </c>
      <c r="I218" s="26" t="s">
        <v>39</v>
      </c>
      <c r="J218" s="27"/>
      <c r="K218" s="40"/>
      <c r="L218" s="40"/>
      <c r="M218" s="15"/>
      <c r="N218" s="15"/>
      <c r="O218" s="1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5"/>
      <c r="IQ218" s="5"/>
    </row>
    <row r="219" s="3" customFormat="1" ht="12.6" customHeight="1" spans="1:251">
      <c r="A219" s="20" t="str">
        <f>IF(B219="户主",COUNTIF($B$5:B219,$B$5),"")</f>
        <v/>
      </c>
      <c r="B219" s="15" t="s">
        <v>22</v>
      </c>
      <c r="C219" s="24" t="s">
        <v>285</v>
      </c>
      <c r="D219" s="29">
        <v>12</v>
      </c>
      <c r="E219" s="15" t="s">
        <v>19</v>
      </c>
      <c r="F219" s="26" t="s">
        <v>31</v>
      </c>
      <c r="G219" s="27"/>
      <c r="H219" s="26" t="s">
        <v>275</v>
      </c>
      <c r="I219" s="26" t="s">
        <v>39</v>
      </c>
      <c r="J219" s="27"/>
      <c r="K219" s="40">
        <v>3</v>
      </c>
      <c r="L219" s="40">
        <v>87</v>
      </c>
      <c r="M219" s="15"/>
      <c r="N219" s="15"/>
      <c r="O219" s="1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5"/>
      <c r="IQ219" s="5"/>
    </row>
    <row r="220" s="3" customFormat="1" ht="12.6" customHeight="1" spans="1:251">
      <c r="A220" s="20" t="str">
        <f>IF(B220="户主",COUNTIF($B$5:B220,$B$5),"")</f>
        <v/>
      </c>
      <c r="B220" s="15" t="s">
        <v>22</v>
      </c>
      <c r="C220" s="24" t="s">
        <v>286</v>
      </c>
      <c r="D220" s="29">
        <v>11</v>
      </c>
      <c r="E220" s="17" t="s">
        <v>24</v>
      </c>
      <c r="F220" s="17" t="s">
        <v>27</v>
      </c>
      <c r="G220" s="27"/>
      <c r="H220" s="26" t="s">
        <v>275</v>
      </c>
      <c r="I220" s="26" t="s">
        <v>39</v>
      </c>
      <c r="J220" s="27"/>
      <c r="K220" s="40">
        <v>3</v>
      </c>
      <c r="L220" s="40">
        <v>87</v>
      </c>
      <c r="M220" s="15"/>
      <c r="N220" s="15"/>
      <c r="O220" s="1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5"/>
      <c r="IQ220" s="5"/>
    </row>
    <row r="221" s="3" customFormat="1" ht="12.6" customHeight="1" spans="1:251">
      <c r="A221" s="20" t="str">
        <f>IF(B221="户主",COUNTIF($B$5:B221,$B$5),"")</f>
        <v/>
      </c>
      <c r="B221" s="15" t="s">
        <v>22</v>
      </c>
      <c r="C221" s="24" t="s">
        <v>287</v>
      </c>
      <c r="D221" s="29">
        <v>70</v>
      </c>
      <c r="E221" s="26" t="s">
        <v>24</v>
      </c>
      <c r="F221" s="26" t="s">
        <v>149</v>
      </c>
      <c r="G221" s="27"/>
      <c r="H221" s="26" t="s">
        <v>275</v>
      </c>
      <c r="I221" s="26" t="s">
        <v>39</v>
      </c>
      <c r="J221" s="27"/>
      <c r="K221" s="15">
        <v>2</v>
      </c>
      <c r="L221" s="15">
        <v>58</v>
      </c>
      <c r="M221" s="15"/>
      <c r="N221" s="15"/>
      <c r="O221" s="1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5"/>
      <c r="IQ221" s="5"/>
    </row>
    <row r="222" s="3" customFormat="1" ht="12.6" customHeight="1" spans="1:251">
      <c r="A222" s="20">
        <f>IF(B222="户主",COUNTIF($B$5:B222,$B$5),"")</f>
        <v>85</v>
      </c>
      <c r="B222" s="15" t="s">
        <v>17</v>
      </c>
      <c r="C222" s="24" t="s">
        <v>288</v>
      </c>
      <c r="D222" s="25">
        <v>68</v>
      </c>
      <c r="E222" s="26" t="s">
        <v>19</v>
      </c>
      <c r="F222" s="26" t="s">
        <v>17</v>
      </c>
      <c r="G222" s="27">
        <v>2</v>
      </c>
      <c r="H222" s="26" t="s">
        <v>275</v>
      </c>
      <c r="I222" s="26" t="s">
        <v>39</v>
      </c>
      <c r="J222" s="27">
        <f>G222*245</f>
        <v>490</v>
      </c>
      <c r="K222" s="40"/>
      <c r="L222" s="40"/>
      <c r="M222" s="15">
        <f>J222+L222</f>
        <v>490</v>
      </c>
      <c r="N222" s="15">
        <v>15</v>
      </c>
      <c r="O222" s="15">
        <f>M222*3+N222</f>
        <v>1485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5"/>
      <c r="IQ222" s="5"/>
    </row>
    <row r="223" s="3" customFormat="1" ht="12.6" customHeight="1" spans="1:251">
      <c r="A223" s="20" t="str">
        <f>IF(B223="户主",COUNTIF($B$5:B223,$B$5),"")</f>
        <v/>
      </c>
      <c r="B223" s="15" t="s">
        <v>22</v>
      </c>
      <c r="C223" s="24" t="s">
        <v>289</v>
      </c>
      <c r="D223" s="29">
        <v>46</v>
      </c>
      <c r="E223" s="26" t="s">
        <v>19</v>
      </c>
      <c r="F223" s="26" t="s">
        <v>31</v>
      </c>
      <c r="G223" s="27"/>
      <c r="H223" s="26" t="s">
        <v>275</v>
      </c>
      <c r="I223" s="26" t="s">
        <v>39</v>
      </c>
      <c r="J223" s="27"/>
      <c r="K223" s="40"/>
      <c r="L223" s="40"/>
      <c r="M223" s="15"/>
      <c r="N223" s="15"/>
      <c r="O223" s="1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5"/>
      <c r="IQ223" s="5"/>
    </row>
    <row r="224" s="4" customFormat="1" ht="12.6" customHeight="1" spans="1:37">
      <c r="A224" s="20">
        <f>IF(B224="户主",COUNTIF($B$5:B224,$B$5),"")</f>
        <v>86</v>
      </c>
      <c r="B224" s="36" t="s">
        <v>17</v>
      </c>
      <c r="C224" s="36" t="s">
        <v>290</v>
      </c>
      <c r="D224" s="21">
        <v>37</v>
      </c>
      <c r="E224" s="36" t="s">
        <v>19</v>
      </c>
      <c r="F224" s="36" t="s">
        <v>17</v>
      </c>
      <c r="G224" s="37">
        <v>3</v>
      </c>
      <c r="H224" s="36" t="s">
        <v>278</v>
      </c>
      <c r="I224" s="42" t="s">
        <v>39</v>
      </c>
      <c r="J224" s="43">
        <f>G224*245</f>
        <v>735</v>
      </c>
      <c r="K224" s="36"/>
      <c r="L224" s="36"/>
      <c r="M224" s="42">
        <f>IF(F224&lt;&gt;"户主","",IF(F225&lt;&gt;"户主",IF(F226&lt;&gt;"户主",IF(F227&lt;&gt;"户主",IF(F228&lt;&gt;"户主",IF(F229&lt;&gt;"户主",IF(F230&lt;&gt;"户主",IF(F231&lt;&gt;"户主",“”,J224+L224+L225+L226+L227+L228+L229+L230),J224+L224+L225+L226+L227+L228+L229),J224+L224+L225+L226+L227+L228),J224+L224+L225+L226+L227),J224+L224+L225+L226),J224+L224+L225),J224+L224))</f>
        <v>967</v>
      </c>
      <c r="N224" s="44">
        <v>15</v>
      </c>
      <c r="O224" s="36">
        <f>M224*3+N224</f>
        <v>2916</v>
      </c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="4" customFormat="1" ht="12.6" customHeight="1" spans="1:37">
      <c r="A225" s="20" t="str">
        <f>IF(B225="户主",COUNTIF($B$5:B225,$B$5),"")</f>
        <v/>
      </c>
      <c r="B225" s="36" t="s">
        <v>22</v>
      </c>
      <c r="C225" s="36" t="s">
        <v>291</v>
      </c>
      <c r="D225" s="21">
        <v>27</v>
      </c>
      <c r="E225" s="36" t="s">
        <v>24</v>
      </c>
      <c r="F225" s="36" t="s">
        <v>25</v>
      </c>
      <c r="G225" s="37"/>
      <c r="H225" s="36" t="s">
        <v>278</v>
      </c>
      <c r="I225" s="42" t="s">
        <v>39</v>
      </c>
      <c r="J225" s="43" t="str">
        <f t="shared" ref="J225:J228" si="1">IF(I225=1,G225*289,IF(I225=2,G225*245,IF(I225=3,G225*130,"")))</f>
        <v/>
      </c>
      <c r="K225" s="36">
        <v>4</v>
      </c>
      <c r="L225" s="36">
        <v>145</v>
      </c>
      <c r="M225" s="42" t="str">
        <f>IF(F225&lt;&gt;"户主","",IF(F226&lt;&gt;"户主",IF(F227&lt;&gt;"户主",IF(F228&lt;&gt;"户主",IF(F229&lt;&gt;"户主",IF(F230&lt;&gt;"户主",IF(F231&lt;&gt;"户主",IF(F232&lt;&gt;"户主",“”,J225+L225+L226+L227+L228+L229+L230+L231),J225+L225+L226+L227+L228+L229+L230),J225+L225+L226+L227+L228+L229),J225+L225+L226+L227+L228),J225+L225+L226+L227),J225+L225+L226),J225+L225))</f>
        <v/>
      </c>
      <c r="N225" s="53"/>
      <c r="O225" s="36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="4" customFormat="1" ht="12.6" customHeight="1" spans="1:37">
      <c r="A226" s="20" t="str">
        <f>IF(B226="户主",COUNTIF($B$5:B226,$B$5),"")</f>
        <v/>
      </c>
      <c r="B226" s="36" t="s">
        <v>22</v>
      </c>
      <c r="C226" s="36" t="s">
        <v>292</v>
      </c>
      <c r="D226" s="21">
        <v>2</v>
      </c>
      <c r="E226" s="36" t="s">
        <v>24</v>
      </c>
      <c r="F226" s="36" t="s">
        <v>181</v>
      </c>
      <c r="G226" s="37"/>
      <c r="H226" s="36" t="s">
        <v>278</v>
      </c>
      <c r="I226" s="42" t="s">
        <v>39</v>
      </c>
      <c r="J226" s="43" t="str">
        <f t="shared" si="1"/>
        <v/>
      </c>
      <c r="K226" s="36">
        <v>3</v>
      </c>
      <c r="L226" s="36">
        <v>87</v>
      </c>
      <c r="M226" s="42" t="str">
        <f>IF(F226&lt;&gt;"户主","",IF(F227&lt;&gt;"户主",IF(F228&lt;&gt;"户主",IF(F229&lt;&gt;"户主",IF(F230&lt;&gt;"户主",IF(F231&lt;&gt;"户主",IF(F232&lt;&gt;"户主",IF(F233&lt;&gt;"户主",“”,J226+L226+L227+L228+L229+L230+L231+L232),J226+L226+L227+L228+L229+L230+L231),J226+L226+L227+L228+L229+L230),J226+L226+L227+L228+L229),J226+L226+L227+L228),J226+L226+L227),J226+L226))</f>
        <v/>
      </c>
      <c r="N226" s="53"/>
      <c r="O226" s="36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="4" customFormat="1" ht="12.6" customHeight="1" spans="1:37">
      <c r="A227" s="20">
        <f>IF(B227="户主",COUNTIF($B$5:B227,$B$5),"")</f>
        <v>87</v>
      </c>
      <c r="B227" s="36" t="s">
        <v>17</v>
      </c>
      <c r="C227" s="42" t="s">
        <v>293</v>
      </c>
      <c r="D227" s="21">
        <v>63</v>
      </c>
      <c r="E227" s="36" t="s">
        <v>19</v>
      </c>
      <c r="F227" s="36" t="s">
        <v>17</v>
      </c>
      <c r="G227" s="37">
        <v>2</v>
      </c>
      <c r="H227" s="36" t="s">
        <v>278</v>
      </c>
      <c r="I227" s="42" t="s">
        <v>39</v>
      </c>
      <c r="J227" s="43">
        <f>G227*245</f>
        <v>490</v>
      </c>
      <c r="K227" s="36">
        <v>4</v>
      </c>
      <c r="L227" s="36">
        <v>145</v>
      </c>
      <c r="M227" s="42">
        <f>IF(F227&lt;&gt;"户主","",IF(F228&lt;&gt;"户主",IF(F229&lt;&gt;"户主",IF(F230&lt;&gt;"户主",IF(F231&lt;&gt;"户主",IF(F232&lt;&gt;"户主",IF(F233&lt;&gt;"户主",IF(F234&lt;&gt;"户主",“”,J227+L227+L228+L229+L230+L231+L232+L233),J227+L227+L228+L229+L230+L231+L232),J227+L227+L228+L229+L230+L231),J227+L227+L228+L229+L230),J227+L227+L228+L229),J227+L227+L228),J227+L227))</f>
        <v>635</v>
      </c>
      <c r="N227" s="44">
        <v>15</v>
      </c>
      <c r="O227" s="36">
        <f>M227*3+N227</f>
        <v>1920</v>
      </c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="4" customFormat="1" ht="12.6" customHeight="1" spans="1:37">
      <c r="A228" s="20" t="str">
        <f>IF(B228="户主",COUNTIF($B$5:B228,$B$5),"")</f>
        <v/>
      </c>
      <c r="B228" s="36" t="s">
        <v>22</v>
      </c>
      <c r="C228" s="42" t="s">
        <v>294</v>
      </c>
      <c r="D228" s="21">
        <v>61</v>
      </c>
      <c r="E228" s="36" t="s">
        <v>24</v>
      </c>
      <c r="F228" s="36" t="s">
        <v>25</v>
      </c>
      <c r="G228" s="37"/>
      <c r="H228" s="36" t="s">
        <v>278</v>
      </c>
      <c r="I228" s="42" t="s">
        <v>39</v>
      </c>
      <c r="J228" s="43" t="str">
        <f t="shared" si="1"/>
        <v/>
      </c>
      <c r="K228" s="36"/>
      <c r="L228" s="36"/>
      <c r="M228" s="42" t="str">
        <f>IF(F228&lt;&gt;"户主","",IF(F229&lt;&gt;"户主",IF(F230&lt;&gt;"户主",IF(F231&lt;&gt;"户主",IF(F232&lt;&gt;"户主",IF(F233&lt;&gt;"户主",IF(F234&lt;&gt;"户主",IF(F235&lt;&gt;"户主",“”,J228+L228+L229+L230+L231+L232+L233+L234),J228+L228+L229+L230+L231+L232+L233),J228+L228+L229+L230+L231+L232),J228+L228+L229+L230+L231),J228+L228+L229+L230),J228+L228+L229),J228+L228))</f>
        <v/>
      </c>
      <c r="N228" s="53"/>
      <c r="O228" s="36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="4" customFormat="1" ht="12.6" customHeight="1" spans="1:37">
      <c r="A229" s="20">
        <f>IF(B229="户主",COUNTIF($B$5:B229,$B$5),"")</f>
        <v>88</v>
      </c>
      <c r="B229" s="36" t="s">
        <v>17</v>
      </c>
      <c r="C229" s="42" t="s">
        <v>295</v>
      </c>
      <c r="D229" s="21">
        <v>40</v>
      </c>
      <c r="E229" s="36" t="s">
        <v>19</v>
      </c>
      <c r="F229" s="36" t="s">
        <v>17</v>
      </c>
      <c r="G229" s="37">
        <v>4</v>
      </c>
      <c r="H229" s="36" t="s">
        <v>278</v>
      </c>
      <c r="I229" s="42" t="s">
        <v>43</v>
      </c>
      <c r="J229" s="43">
        <f>G229*130</f>
        <v>520</v>
      </c>
      <c r="K229" s="36"/>
      <c r="L229" s="36"/>
      <c r="M229" s="42">
        <f>IF(F229&lt;&gt;"户主","",IF(F230&lt;&gt;"户主",IF(F231&lt;&gt;"户主",IF(F232&lt;&gt;"户主",IF(F233&lt;&gt;"户主",IF(F234&lt;&gt;"户主",IF(F235&lt;&gt;"户主",IF(F236&lt;&gt;"户主",“”,J229+L229+L230+L231+L232+L233+L234+L235),J229+L229+L230+L231+L232+L233+L234),J229+L229+L230+L231+L232+L233),J229+L229+L230+L231+L232),J229+L229+L230+L231),J229+L229+L230),J229+L229))</f>
        <v>607</v>
      </c>
      <c r="N229" s="44">
        <v>15</v>
      </c>
      <c r="O229" s="36">
        <f>M229*3+N229</f>
        <v>1836</v>
      </c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="4" customFormat="1" ht="12.6" customHeight="1" spans="1:37">
      <c r="A230" s="20" t="str">
        <f>IF(B230="户主",COUNTIF($B$5:B230,$B$5),"")</f>
        <v/>
      </c>
      <c r="B230" s="36" t="s">
        <v>22</v>
      </c>
      <c r="C230" s="42" t="s">
        <v>296</v>
      </c>
      <c r="D230" s="21">
        <v>31</v>
      </c>
      <c r="E230" s="36" t="s">
        <v>24</v>
      </c>
      <c r="F230" s="36" t="s">
        <v>25</v>
      </c>
      <c r="G230" s="37"/>
      <c r="H230" s="36" t="s">
        <v>278</v>
      </c>
      <c r="I230" s="42" t="s">
        <v>43</v>
      </c>
      <c r="J230" s="43" t="str">
        <f t="shared" ref="J230:J232" si="2">IF(I230=1,G230*289,IF(I230=2,G230*245,IF(I230=3,G230*130,"")))</f>
        <v/>
      </c>
      <c r="K230" s="36"/>
      <c r="L230" s="36"/>
      <c r="M230" s="42" t="str">
        <f>IF(F230&lt;&gt;"户主","",IF(F231&lt;&gt;"户主",IF(F232&lt;&gt;"户主",IF(F233&lt;&gt;"户主",IF(F234&lt;&gt;"户主",IF(F235&lt;&gt;"户主",IF(F236&lt;&gt;"户主",IF(#REF!&lt;&gt;"户主",“”,J230+L230+L231+L232+L233+L234+L235+L236),J230+L230+L231+L232+L233+L234+L235),J230+L230+L231+L232+L233+L234),J230+L230+L231+L232+L233),J230+L230+L231+L232),J230+L230+L231),J230+L230))</f>
        <v/>
      </c>
      <c r="N230" s="53"/>
      <c r="O230" s="36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="4" customFormat="1" ht="12.6" customHeight="1" spans="1:37">
      <c r="A231" s="20" t="str">
        <f>IF(B231="户主",COUNTIF($B$5:B231,$B$5),"")</f>
        <v/>
      </c>
      <c r="B231" s="36" t="s">
        <v>22</v>
      </c>
      <c r="C231" s="42" t="s">
        <v>297</v>
      </c>
      <c r="D231" s="21">
        <v>14</v>
      </c>
      <c r="E231" s="36" t="s">
        <v>19</v>
      </c>
      <c r="F231" s="36" t="s">
        <v>85</v>
      </c>
      <c r="G231" s="37"/>
      <c r="H231" s="36" t="s">
        <v>278</v>
      </c>
      <c r="I231" s="42" t="s">
        <v>43</v>
      </c>
      <c r="J231" s="43" t="str">
        <f t="shared" si="2"/>
        <v/>
      </c>
      <c r="K231" s="36"/>
      <c r="L231" s="36"/>
      <c r="M231" s="42" t="str">
        <f>IF(F231&lt;&gt;"户主","",IF(F232&lt;&gt;"户主",IF(F233&lt;&gt;"户主",IF(F234&lt;&gt;"户主",IF(F235&lt;&gt;"户主",IF(F236&lt;&gt;"户主",IF(#REF!&lt;&gt;"户主",IF(#REF!&lt;&gt;"户主",“”,J231+L231+L232+L233+L234+L235+L236+#REF!),J231+L231+L232+L233+L234+L235+L236),J231+L231+L232+L233+L234+L235),J231+L231+L232+L233+L234),J231+L231+L232+L233),J231+L231+L232),J231+L231))</f>
        <v/>
      </c>
      <c r="N231" s="53"/>
      <c r="O231" s="36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="4" customFormat="1" ht="12.6" customHeight="1" spans="1:37">
      <c r="A232" s="20" t="str">
        <f>IF(B232="户主",COUNTIF($B$5:B232,$B$5),"")</f>
        <v/>
      </c>
      <c r="B232" s="36" t="s">
        <v>22</v>
      </c>
      <c r="C232" s="36" t="s">
        <v>298</v>
      </c>
      <c r="D232" s="47">
        <v>11</v>
      </c>
      <c r="E232" s="36" t="s">
        <v>24</v>
      </c>
      <c r="F232" s="36" t="s">
        <v>181</v>
      </c>
      <c r="G232" s="37"/>
      <c r="H232" s="36" t="s">
        <v>278</v>
      </c>
      <c r="I232" s="42" t="s">
        <v>43</v>
      </c>
      <c r="J232" s="43" t="str">
        <f t="shared" si="2"/>
        <v/>
      </c>
      <c r="K232" s="36">
        <v>3</v>
      </c>
      <c r="L232" s="36">
        <v>87</v>
      </c>
      <c r="M232" s="42" t="str">
        <f>IF(F232&lt;&gt;"户主","",IF(F233&lt;&gt;"户主",IF(F234&lt;&gt;"户主",IF(F235&lt;&gt;"户主",IF(F236&lt;&gt;"户主",IF(#REF!&lt;&gt;"户主",IF(#REF!&lt;&gt;"户主",IF(#REF!&lt;&gt;"户主",“”,J232+L232+L233+L234+L235+L236+#REF!+#REF!),J232+L232+L233+L234+L235+L236+#REF!),J232+L232+L233+L234+L235+L236),J232+L232+L233+L234+L235),J232+L232+L233+L234),J232+L232+L233),J232+L232))</f>
        <v/>
      </c>
      <c r="N232" s="53"/>
      <c r="O232" s="36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="4" customFormat="1" ht="12.6" customHeight="1" spans="1:37">
      <c r="A233" s="20">
        <f>IF(B233="户主",COUNTIF($B$5:B233,$B$5),"")</f>
        <v>89</v>
      </c>
      <c r="B233" s="36" t="s">
        <v>17</v>
      </c>
      <c r="C233" s="42" t="s">
        <v>299</v>
      </c>
      <c r="D233" s="21">
        <v>48</v>
      </c>
      <c r="E233" s="36" t="s">
        <v>19</v>
      </c>
      <c r="F233" s="36" t="s">
        <v>17</v>
      </c>
      <c r="G233" s="37">
        <v>2</v>
      </c>
      <c r="H233" s="36" t="s">
        <v>275</v>
      </c>
      <c r="I233" s="42" t="s">
        <v>39</v>
      </c>
      <c r="J233" s="43">
        <f>G233*245</f>
        <v>490</v>
      </c>
      <c r="K233" s="36"/>
      <c r="L233" s="36"/>
      <c r="M233" s="42">
        <f>IF(F233&lt;&gt;"户主","",IF(F234&lt;&gt;"户主",IF(F235&lt;&gt;"户主",IF(F236&lt;&gt;"户主",IF(#REF!&lt;&gt;"户主",IF(#REF!&lt;&gt;"户主",IF(#REF!&lt;&gt;"户主",IF(#REF!&lt;&gt;"户主",“”,J233+L233+L234+L235+L236+#REF!+#REF!+#REF!),J233+L233+L234+L235+L236+#REF!+#REF!),J233+L233+L234+L235+L236+#REF!),J233+L233+L234+L235+L236),J233+L233+L234+L235),J233+L233+L234),J233+L233))</f>
        <v>548</v>
      </c>
      <c r="N233" s="44">
        <v>15</v>
      </c>
      <c r="O233" s="36">
        <f>M233*3+N233</f>
        <v>1659</v>
      </c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="4" customFormat="1" ht="12.6" customHeight="1" spans="1:37">
      <c r="A234" s="20" t="str">
        <f>IF(B234="户主",COUNTIF($B$5:B234,$B$5),"")</f>
        <v/>
      </c>
      <c r="B234" s="36" t="s">
        <v>22</v>
      </c>
      <c r="C234" s="42" t="s">
        <v>300</v>
      </c>
      <c r="D234" s="21">
        <v>74</v>
      </c>
      <c r="E234" s="36" t="s">
        <v>24</v>
      </c>
      <c r="F234" s="36" t="s">
        <v>94</v>
      </c>
      <c r="G234" s="37"/>
      <c r="H234" s="36" t="s">
        <v>275</v>
      </c>
      <c r="I234" s="42" t="s">
        <v>39</v>
      </c>
      <c r="J234" s="43" t="str">
        <f>IF(I234=1,G234*289,IF(I234=2,G234*245,IF(I234=3,G234*130,"")))</f>
        <v/>
      </c>
      <c r="K234" s="36">
        <v>2</v>
      </c>
      <c r="L234" s="36">
        <v>58</v>
      </c>
      <c r="M234" s="42" t="str">
        <f>IF(F234&lt;&gt;"户主","",IF(F235&lt;&gt;"户主",IF(F236&lt;&gt;"户主",IF(F198&lt;&gt;"户主",IF(#REF!&lt;&gt;"户主",IF(#REF!&lt;&gt;"户主",IF(#REF!&lt;&gt;"户主",IF(#REF!&lt;&gt;"户主",“”,J234+L234+L235+L236+L198+#REF!+#REF!+#REF!),J234+L234+L235+L236+L198+#REF!+#REF!),J234+L234+L235+L236+L198+#REF!),J234+L234+L235+L236+L198),J234+L234+L235+L236),J234+L234+L235),J234+L234))</f>
        <v/>
      </c>
      <c r="N234" s="62"/>
      <c r="O234" s="36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="4" customFormat="1" ht="12.6" customHeight="1" spans="1:37">
      <c r="A235" s="20">
        <f>IF(B235="户主",COUNTIF($B$5:B235,$B$5),"")</f>
        <v>90</v>
      </c>
      <c r="B235" s="36" t="s">
        <v>17</v>
      </c>
      <c r="C235" s="36" t="s">
        <v>301</v>
      </c>
      <c r="D235" s="21">
        <v>77</v>
      </c>
      <c r="E235" s="36" t="s">
        <v>19</v>
      </c>
      <c r="F235" s="36" t="s">
        <v>17</v>
      </c>
      <c r="G235" s="37">
        <v>2</v>
      </c>
      <c r="H235" s="36" t="s">
        <v>275</v>
      </c>
      <c r="I235" s="42" t="s">
        <v>39</v>
      </c>
      <c r="J235" s="43">
        <f>G235*245</f>
        <v>490</v>
      </c>
      <c r="K235" s="36">
        <v>2</v>
      </c>
      <c r="L235" s="36">
        <v>58</v>
      </c>
      <c r="M235" s="42">
        <f>J235+L235</f>
        <v>548</v>
      </c>
      <c r="N235" s="44">
        <v>15</v>
      </c>
      <c r="O235" s="36">
        <f>M235*3+N235</f>
        <v>1659</v>
      </c>
      <c r="P235" s="45" t="s">
        <v>179</v>
      </c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="4" customFormat="1" ht="12.6" customHeight="1" spans="1:37">
      <c r="A236" s="20" t="str">
        <f>IF(B236="户主",COUNTIF($B$5:B236,$B$5),"")</f>
        <v/>
      </c>
      <c r="B236" s="36" t="s">
        <v>22</v>
      </c>
      <c r="C236" s="36" t="s">
        <v>302</v>
      </c>
      <c r="D236" s="21">
        <v>35</v>
      </c>
      <c r="E236" s="36" t="s">
        <v>19</v>
      </c>
      <c r="F236" s="36" t="s">
        <v>183</v>
      </c>
      <c r="G236" s="37"/>
      <c r="H236" s="36" t="s">
        <v>275</v>
      </c>
      <c r="I236" s="42" t="s">
        <v>39</v>
      </c>
      <c r="J236" s="43"/>
      <c r="K236" s="36"/>
      <c r="L236" s="36"/>
      <c r="M236" s="42" t="str">
        <f>IF(F236&lt;&gt;"户主","",IF(F198&lt;&gt;"户主",IF(F199&lt;&gt;"户主",IF(F200&lt;&gt;"户主",IF(#REF!&lt;&gt;"户主",IF(#REF!&lt;&gt;"户主",IF(#REF!&lt;&gt;"户主",IF(#REF!&lt;&gt;"户主",“”,J236+L236+L198+L199+L200+#REF!+#REF!+#REF!),J236+L236+L198+L199+L200+#REF!+#REF!),J236+L236+L198+L199+L200+#REF!),J236+L236+L198+L199+L200),J236+L236+L198+L199),J236+L236+L198),J236+L236))</f>
        <v/>
      </c>
      <c r="N236" s="46"/>
      <c r="O236" s="36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ht="12.6" customHeight="1" spans="1:15">
      <c r="A237" s="20">
        <f>IF(B237="户主",COUNTIF($B$5:B237,$B$5),"")</f>
        <v>91</v>
      </c>
      <c r="B237" s="26" t="s">
        <v>17</v>
      </c>
      <c r="C237" s="26" t="s">
        <v>303</v>
      </c>
      <c r="D237" s="29">
        <v>46</v>
      </c>
      <c r="E237" s="26" t="s">
        <v>19</v>
      </c>
      <c r="F237" s="26" t="s">
        <v>17</v>
      </c>
      <c r="G237" s="27">
        <v>1</v>
      </c>
      <c r="H237" s="26" t="s">
        <v>304</v>
      </c>
      <c r="I237" s="26" t="s">
        <v>21</v>
      </c>
      <c r="J237" s="27">
        <f>G237*289</f>
        <v>289</v>
      </c>
      <c r="K237" s="40">
        <v>5</v>
      </c>
      <c r="L237" s="15">
        <v>87</v>
      </c>
      <c r="M237" s="15">
        <f>J237+L237</f>
        <v>376</v>
      </c>
      <c r="N237" s="15">
        <v>15</v>
      </c>
      <c r="O237" s="15">
        <f>M237*3+N237</f>
        <v>1143</v>
      </c>
    </row>
    <row r="238" ht="12.6" customHeight="1" spans="1:15">
      <c r="A238" s="20">
        <f>IF(B238="户主",COUNTIF($B$5:B238,$B$5),"")</f>
        <v>92</v>
      </c>
      <c r="B238" s="15" t="s">
        <v>17</v>
      </c>
      <c r="C238" s="15" t="s">
        <v>305</v>
      </c>
      <c r="D238" s="21">
        <v>40</v>
      </c>
      <c r="E238" s="15" t="s">
        <v>19</v>
      </c>
      <c r="F238" s="15" t="s">
        <v>17</v>
      </c>
      <c r="G238" s="18">
        <v>1</v>
      </c>
      <c r="H238" s="15" t="s">
        <v>306</v>
      </c>
      <c r="I238" s="15" t="s">
        <v>21</v>
      </c>
      <c r="J238" s="27">
        <f>G238*289</f>
        <v>289</v>
      </c>
      <c r="K238" s="15"/>
      <c r="L238" s="15"/>
      <c r="M238" s="15">
        <f>J238+L238</f>
        <v>289</v>
      </c>
      <c r="N238" s="15">
        <v>15</v>
      </c>
      <c r="O238" s="15">
        <f>M238*3+N238</f>
        <v>882</v>
      </c>
    </row>
    <row r="239" ht="12.6" customHeight="1" spans="1:15">
      <c r="A239" s="20">
        <f>IF(B239="户主",COUNTIF($B$5:B239,$B$5),"")</f>
        <v>93</v>
      </c>
      <c r="B239" s="15" t="s">
        <v>17</v>
      </c>
      <c r="C239" s="15" t="s">
        <v>307</v>
      </c>
      <c r="D239" s="21">
        <v>67</v>
      </c>
      <c r="E239" s="15" t="s">
        <v>24</v>
      </c>
      <c r="F239" s="15" t="s">
        <v>17</v>
      </c>
      <c r="G239" s="18">
        <v>2</v>
      </c>
      <c r="H239" s="15" t="s">
        <v>308</v>
      </c>
      <c r="I239" s="15" t="s">
        <v>21</v>
      </c>
      <c r="J239" s="27">
        <f>G239*289</f>
        <v>578</v>
      </c>
      <c r="K239" s="15"/>
      <c r="L239" s="15"/>
      <c r="M239" s="15">
        <f>J239+L239</f>
        <v>578</v>
      </c>
      <c r="N239" s="15">
        <v>15</v>
      </c>
      <c r="O239" s="15">
        <f>M239*3+N239</f>
        <v>1749</v>
      </c>
    </row>
    <row r="240" ht="12.6" customHeight="1" spans="1:15">
      <c r="A240" s="20" t="str">
        <f>IF(B240="户主",COUNTIF($B$5:B240,$B$5),"")</f>
        <v/>
      </c>
      <c r="B240" s="15" t="s">
        <v>22</v>
      </c>
      <c r="C240" s="15" t="s">
        <v>309</v>
      </c>
      <c r="D240" s="21">
        <v>25</v>
      </c>
      <c r="E240" s="15" t="s">
        <v>19</v>
      </c>
      <c r="F240" s="15" t="s">
        <v>31</v>
      </c>
      <c r="G240" s="18"/>
      <c r="H240" s="15" t="s">
        <v>308</v>
      </c>
      <c r="I240" s="15" t="s">
        <v>21</v>
      </c>
      <c r="J240" s="15"/>
      <c r="K240" s="15"/>
      <c r="L240" s="15"/>
      <c r="M240" s="15"/>
      <c r="N240" s="15"/>
      <c r="O240" s="15"/>
    </row>
    <row r="241" ht="12.6" customHeight="1" spans="1:15">
      <c r="A241" s="20">
        <f>IF(B241="户主",COUNTIF($B$5:B241,$B$5),"")</f>
        <v>94</v>
      </c>
      <c r="B241" s="15" t="s">
        <v>17</v>
      </c>
      <c r="C241" s="15" t="s">
        <v>310</v>
      </c>
      <c r="D241" s="21">
        <v>55</v>
      </c>
      <c r="E241" s="15" t="s">
        <v>19</v>
      </c>
      <c r="F241" s="15" t="s">
        <v>17</v>
      </c>
      <c r="G241" s="18">
        <v>2</v>
      </c>
      <c r="H241" s="15" t="s">
        <v>308</v>
      </c>
      <c r="I241" s="15" t="s">
        <v>39</v>
      </c>
      <c r="J241" s="27">
        <f>G241*245</f>
        <v>490</v>
      </c>
      <c r="K241" s="15"/>
      <c r="L241" s="15"/>
      <c r="M241" s="15">
        <f>J241+L241</f>
        <v>490</v>
      </c>
      <c r="N241" s="15">
        <v>15</v>
      </c>
      <c r="O241" s="15">
        <f>M241*3+N241</f>
        <v>1485</v>
      </c>
    </row>
    <row r="242" ht="12.6" customHeight="1" spans="1:15">
      <c r="A242" s="20" t="str">
        <f>IF(B242="户主",COUNTIF($B$5:B242,$B$5),"")</f>
        <v/>
      </c>
      <c r="B242" s="15" t="s">
        <v>22</v>
      </c>
      <c r="C242" s="15" t="s">
        <v>311</v>
      </c>
      <c r="D242" s="21">
        <v>51</v>
      </c>
      <c r="E242" s="15" t="s">
        <v>24</v>
      </c>
      <c r="F242" s="15" t="s">
        <v>25</v>
      </c>
      <c r="G242" s="18"/>
      <c r="H242" s="15" t="s">
        <v>308</v>
      </c>
      <c r="I242" s="15" t="s">
        <v>39</v>
      </c>
      <c r="J242" s="15"/>
      <c r="K242" s="15"/>
      <c r="L242" s="15"/>
      <c r="M242" s="15"/>
      <c r="N242" s="15"/>
      <c r="O242" s="15"/>
    </row>
    <row r="243" ht="12.6" customHeight="1" spans="1:15">
      <c r="A243" s="20">
        <f>IF(B243="户主",COUNTIF($B$5:B243,$B$5),"")</f>
        <v>95</v>
      </c>
      <c r="B243" s="15" t="s">
        <v>17</v>
      </c>
      <c r="C243" s="15" t="s">
        <v>312</v>
      </c>
      <c r="D243" s="21">
        <v>54</v>
      </c>
      <c r="E243" s="15" t="s">
        <v>19</v>
      </c>
      <c r="F243" s="15" t="s">
        <v>17</v>
      </c>
      <c r="G243" s="18">
        <v>4</v>
      </c>
      <c r="H243" s="15" t="s">
        <v>308</v>
      </c>
      <c r="I243" s="15" t="s">
        <v>43</v>
      </c>
      <c r="J243" s="27">
        <f>G243*130</f>
        <v>520</v>
      </c>
      <c r="K243" s="15">
        <v>6</v>
      </c>
      <c r="L243" s="20">
        <v>145</v>
      </c>
      <c r="M243" s="15">
        <f>J243+L243+L244+L245+L246</f>
        <v>781</v>
      </c>
      <c r="N243" s="15">
        <v>15</v>
      </c>
      <c r="O243" s="15">
        <f>M243*3+N243</f>
        <v>2358</v>
      </c>
    </row>
    <row r="244" ht="12.6" customHeight="1" spans="1:15">
      <c r="A244" s="20" t="str">
        <f>IF(B244="户主",COUNTIF($B$5:B244,$B$5),"")</f>
        <v/>
      </c>
      <c r="B244" s="15" t="s">
        <v>22</v>
      </c>
      <c r="C244" s="15" t="s">
        <v>313</v>
      </c>
      <c r="D244" s="21">
        <v>26</v>
      </c>
      <c r="E244" s="15" t="s">
        <v>19</v>
      </c>
      <c r="F244" s="15" t="s">
        <v>31</v>
      </c>
      <c r="G244" s="18"/>
      <c r="H244" s="15" t="s">
        <v>308</v>
      </c>
      <c r="I244" s="15" t="s">
        <v>43</v>
      </c>
      <c r="J244" s="15"/>
      <c r="K244" s="15"/>
      <c r="L244" s="15"/>
      <c r="M244" s="15"/>
      <c r="N244" s="15"/>
      <c r="O244" s="15"/>
    </row>
    <row r="245" ht="12.6" customHeight="1" spans="1:15">
      <c r="A245" s="20" t="str">
        <f>IF(B245="户主",COUNTIF($B$5:B245,$B$5),"")</f>
        <v/>
      </c>
      <c r="B245" s="15" t="s">
        <v>22</v>
      </c>
      <c r="C245" s="15" t="s">
        <v>314</v>
      </c>
      <c r="D245" s="21">
        <v>82</v>
      </c>
      <c r="E245" s="15" t="s">
        <v>19</v>
      </c>
      <c r="F245" s="15" t="s">
        <v>88</v>
      </c>
      <c r="G245" s="18"/>
      <c r="H245" s="15" t="s">
        <v>308</v>
      </c>
      <c r="I245" s="15" t="s">
        <v>43</v>
      </c>
      <c r="J245" s="15"/>
      <c r="K245" s="15">
        <v>2</v>
      </c>
      <c r="L245" s="15">
        <v>58</v>
      </c>
      <c r="M245" s="15"/>
      <c r="N245" s="15"/>
      <c r="O245" s="15"/>
    </row>
    <row r="246" ht="12.6" customHeight="1" spans="1:15">
      <c r="A246" s="20" t="str">
        <f>IF(B246="户主",COUNTIF($B$5:B246,$B$5),"")</f>
        <v/>
      </c>
      <c r="B246" s="15" t="s">
        <v>22</v>
      </c>
      <c r="C246" s="15" t="s">
        <v>315</v>
      </c>
      <c r="D246" s="21">
        <v>78</v>
      </c>
      <c r="E246" s="15" t="s">
        <v>24</v>
      </c>
      <c r="F246" s="15" t="s">
        <v>149</v>
      </c>
      <c r="G246" s="18"/>
      <c r="H246" s="15" t="s">
        <v>308</v>
      </c>
      <c r="I246" s="15" t="s">
        <v>43</v>
      </c>
      <c r="J246" s="15"/>
      <c r="K246" s="15">
        <v>2</v>
      </c>
      <c r="L246" s="15">
        <v>58</v>
      </c>
      <c r="M246" s="15"/>
      <c r="N246" s="15"/>
      <c r="O246" s="15"/>
    </row>
    <row r="247" ht="12.6" customHeight="1" spans="1:15">
      <c r="A247" s="20">
        <f>IF(B247="户主",COUNTIF($B$5:B247,$B$5),"")</f>
        <v>96</v>
      </c>
      <c r="B247" s="15" t="s">
        <v>17</v>
      </c>
      <c r="C247" s="15" t="s">
        <v>316</v>
      </c>
      <c r="D247" s="21">
        <v>72</v>
      </c>
      <c r="E247" s="15" t="s">
        <v>19</v>
      </c>
      <c r="F247" s="15" t="s">
        <v>17</v>
      </c>
      <c r="G247" s="18">
        <v>3</v>
      </c>
      <c r="H247" s="15" t="s">
        <v>308</v>
      </c>
      <c r="I247" s="15" t="s">
        <v>21</v>
      </c>
      <c r="J247" s="27">
        <f>G247*289</f>
        <v>867</v>
      </c>
      <c r="K247" s="15">
        <v>2</v>
      </c>
      <c r="L247" s="15">
        <v>58</v>
      </c>
      <c r="M247" s="15">
        <f>J247+L247+L249</f>
        <v>1012</v>
      </c>
      <c r="N247" s="15">
        <v>15</v>
      </c>
      <c r="O247" s="15">
        <f>M247*3+N247</f>
        <v>3051</v>
      </c>
    </row>
    <row r="248" ht="12.6" customHeight="1" spans="1:15">
      <c r="A248" s="20" t="str">
        <f>IF(B248="户主",COUNTIF($B$5:B248,$B$5),"")</f>
        <v/>
      </c>
      <c r="B248" s="15" t="s">
        <v>22</v>
      </c>
      <c r="C248" s="15" t="s">
        <v>317</v>
      </c>
      <c r="D248" s="21">
        <v>36</v>
      </c>
      <c r="E248" s="15" t="s">
        <v>19</v>
      </c>
      <c r="F248" s="15" t="s">
        <v>31</v>
      </c>
      <c r="G248" s="18"/>
      <c r="H248" s="15" t="s">
        <v>308</v>
      </c>
      <c r="I248" s="15" t="s">
        <v>21</v>
      </c>
      <c r="J248" s="15"/>
      <c r="K248" s="15"/>
      <c r="L248" s="15"/>
      <c r="M248" s="15"/>
      <c r="N248" s="15"/>
      <c r="O248" s="15"/>
    </row>
    <row r="249" ht="12.6" customHeight="1" spans="1:15">
      <c r="A249" s="20" t="str">
        <f>IF(B249="户主",COUNTIF($B$5:B249,$B$5),"")</f>
        <v/>
      </c>
      <c r="B249" s="15" t="s">
        <v>22</v>
      </c>
      <c r="C249" s="15" t="s">
        <v>318</v>
      </c>
      <c r="D249" s="21">
        <v>12</v>
      </c>
      <c r="E249" s="15" t="s">
        <v>19</v>
      </c>
      <c r="F249" s="15" t="s">
        <v>319</v>
      </c>
      <c r="G249" s="18"/>
      <c r="H249" s="15" t="s">
        <v>308</v>
      </c>
      <c r="I249" s="15" t="s">
        <v>21</v>
      </c>
      <c r="J249" s="15"/>
      <c r="K249" s="15">
        <v>5</v>
      </c>
      <c r="L249" s="15">
        <v>87</v>
      </c>
      <c r="M249" s="15"/>
      <c r="N249" s="15"/>
      <c r="O249" s="15"/>
    </row>
    <row r="250" ht="12.6" customHeight="1" spans="1:15">
      <c r="A250" s="20">
        <f>IF(B250="户主",COUNTIF($B$5:B250,$B$5),"")</f>
        <v>97</v>
      </c>
      <c r="B250" s="15" t="s">
        <v>17</v>
      </c>
      <c r="C250" s="15" t="s">
        <v>320</v>
      </c>
      <c r="D250" s="22">
        <v>50</v>
      </c>
      <c r="E250" s="15" t="s">
        <v>19</v>
      </c>
      <c r="F250" s="15" t="s">
        <v>17</v>
      </c>
      <c r="G250" s="18">
        <v>2</v>
      </c>
      <c r="H250" s="15" t="s">
        <v>321</v>
      </c>
      <c r="I250" s="15" t="s">
        <v>39</v>
      </c>
      <c r="J250" s="27">
        <f>G250*245</f>
        <v>490</v>
      </c>
      <c r="K250" s="15"/>
      <c r="L250" s="15"/>
      <c r="M250" s="15">
        <f>J250+L251</f>
        <v>635</v>
      </c>
      <c r="N250" s="15">
        <v>15</v>
      </c>
      <c r="O250" s="15">
        <f>M250*3+N250</f>
        <v>1920</v>
      </c>
    </row>
    <row r="251" ht="12.6" customHeight="1" spans="1:15">
      <c r="A251" s="20" t="str">
        <f>IF(B251="户主",COUNTIF($B$5:B251,$B$5),"")</f>
        <v/>
      </c>
      <c r="B251" s="15" t="s">
        <v>22</v>
      </c>
      <c r="C251" s="15" t="s">
        <v>322</v>
      </c>
      <c r="D251" s="21">
        <v>72</v>
      </c>
      <c r="E251" s="15" t="s">
        <v>24</v>
      </c>
      <c r="F251" s="15" t="s">
        <v>25</v>
      </c>
      <c r="G251" s="18"/>
      <c r="H251" s="15" t="s">
        <v>321</v>
      </c>
      <c r="I251" s="15" t="s">
        <v>39</v>
      </c>
      <c r="J251" s="15"/>
      <c r="K251" s="15">
        <v>6</v>
      </c>
      <c r="L251" s="20">
        <v>145</v>
      </c>
      <c r="M251" s="15"/>
      <c r="N251" s="15"/>
      <c r="O251" s="15"/>
    </row>
    <row r="252" ht="12.6" customHeight="1" spans="1:15">
      <c r="A252" s="20">
        <f>IF(B252="户主",COUNTIF($B$5:B252,$B$5),"")</f>
        <v>98</v>
      </c>
      <c r="B252" s="15" t="s">
        <v>17</v>
      </c>
      <c r="C252" s="15" t="s">
        <v>323</v>
      </c>
      <c r="D252" s="21">
        <v>55</v>
      </c>
      <c r="E252" s="15" t="s">
        <v>19</v>
      </c>
      <c r="F252" s="15" t="s">
        <v>17</v>
      </c>
      <c r="G252" s="18">
        <v>1</v>
      </c>
      <c r="H252" s="15" t="s">
        <v>321</v>
      </c>
      <c r="I252" s="15" t="s">
        <v>21</v>
      </c>
      <c r="J252" s="27">
        <f>G252*289</f>
        <v>289</v>
      </c>
      <c r="K252" s="15"/>
      <c r="L252" s="15"/>
      <c r="M252" s="15">
        <f>J252+L252</f>
        <v>289</v>
      </c>
      <c r="N252" s="15">
        <v>15</v>
      </c>
      <c r="O252" s="15">
        <f>M252*3+N252</f>
        <v>882</v>
      </c>
    </row>
    <row r="253" ht="12.6" customHeight="1" spans="1:15">
      <c r="A253" s="20">
        <f>IF(B253="户主",COUNTIF($B$5:B253,$B$5),"")</f>
        <v>99</v>
      </c>
      <c r="B253" s="15" t="s">
        <v>17</v>
      </c>
      <c r="C253" s="15" t="s">
        <v>324</v>
      </c>
      <c r="D253" s="21">
        <v>72</v>
      </c>
      <c r="E253" s="15" t="s">
        <v>19</v>
      </c>
      <c r="F253" s="15" t="s">
        <v>17</v>
      </c>
      <c r="G253" s="18">
        <v>3</v>
      </c>
      <c r="H253" s="15" t="s">
        <v>321</v>
      </c>
      <c r="I253" s="15" t="s">
        <v>21</v>
      </c>
      <c r="J253" s="27">
        <f>G253*289</f>
        <v>867</v>
      </c>
      <c r="K253" s="15">
        <v>2</v>
      </c>
      <c r="L253" s="15">
        <v>58</v>
      </c>
      <c r="M253" s="15">
        <f>J253+L253</f>
        <v>925</v>
      </c>
      <c r="N253" s="15">
        <v>15</v>
      </c>
      <c r="O253" s="15">
        <f>M253*3+N253</f>
        <v>2790</v>
      </c>
    </row>
    <row r="254" ht="12.6" customHeight="1" spans="1:15">
      <c r="A254" s="20" t="str">
        <f>IF(B254="户主",COUNTIF($B$5:B254,$B$5),"")</f>
        <v/>
      </c>
      <c r="B254" s="15" t="s">
        <v>22</v>
      </c>
      <c r="C254" s="15" t="s">
        <v>325</v>
      </c>
      <c r="D254" s="21">
        <v>67</v>
      </c>
      <c r="E254" s="15" t="s">
        <v>24</v>
      </c>
      <c r="F254" s="15" t="s">
        <v>25</v>
      </c>
      <c r="G254" s="18"/>
      <c r="H254" s="15" t="s">
        <v>321</v>
      </c>
      <c r="I254" s="15" t="s">
        <v>21</v>
      </c>
      <c r="J254" s="15"/>
      <c r="K254" s="15"/>
      <c r="L254" s="15"/>
      <c r="M254" s="15"/>
      <c r="N254" s="15"/>
      <c r="O254" s="15"/>
    </row>
    <row r="255" ht="12.6" customHeight="1" spans="1:15">
      <c r="A255" s="20" t="str">
        <f>IF(B255="户主",COUNTIF($B$5:B255,$B$5),"")</f>
        <v/>
      </c>
      <c r="B255" s="15" t="s">
        <v>22</v>
      </c>
      <c r="C255" s="15" t="s">
        <v>326</v>
      </c>
      <c r="D255" s="21">
        <v>37</v>
      </c>
      <c r="E255" s="15" t="s">
        <v>19</v>
      </c>
      <c r="F255" s="15" t="s">
        <v>31</v>
      </c>
      <c r="G255" s="18"/>
      <c r="H255" s="15" t="s">
        <v>321</v>
      </c>
      <c r="I255" s="15" t="s">
        <v>21</v>
      </c>
      <c r="J255" s="15"/>
      <c r="K255" s="15"/>
      <c r="L255" s="15"/>
      <c r="M255" s="15"/>
      <c r="N255" s="15"/>
      <c r="O255" s="15"/>
    </row>
    <row r="256" ht="12.6" customHeight="1" spans="1:15">
      <c r="A256" s="20">
        <f>IF(B256="户主",COUNTIF($B$5:B256,$B$5),"")</f>
        <v>100</v>
      </c>
      <c r="B256" s="15" t="s">
        <v>17</v>
      </c>
      <c r="C256" s="17" t="s">
        <v>327</v>
      </c>
      <c r="D256" s="21">
        <v>87</v>
      </c>
      <c r="E256" s="15" t="s">
        <v>19</v>
      </c>
      <c r="F256" s="15" t="s">
        <v>17</v>
      </c>
      <c r="G256" s="18">
        <v>2</v>
      </c>
      <c r="H256" s="15" t="s">
        <v>328</v>
      </c>
      <c r="I256" s="15" t="s">
        <v>39</v>
      </c>
      <c r="J256" s="27">
        <f>G256*245</f>
        <v>490</v>
      </c>
      <c r="K256" s="15">
        <v>2</v>
      </c>
      <c r="L256" s="15">
        <v>58</v>
      </c>
      <c r="M256" s="15">
        <f>J256+L256+L257</f>
        <v>606</v>
      </c>
      <c r="N256" s="15">
        <v>15</v>
      </c>
      <c r="O256" s="15">
        <f>M256*3+N256</f>
        <v>1833</v>
      </c>
    </row>
    <row r="257" ht="12.6" customHeight="1" spans="1:15">
      <c r="A257" s="20" t="str">
        <f>IF(B257="户主",COUNTIF($B$5:B257,$B$5),"")</f>
        <v/>
      </c>
      <c r="B257" s="15" t="s">
        <v>22</v>
      </c>
      <c r="C257" s="23" t="s">
        <v>329</v>
      </c>
      <c r="D257" s="21">
        <v>83</v>
      </c>
      <c r="E257" s="15" t="s">
        <v>24</v>
      </c>
      <c r="F257" s="15" t="s">
        <v>83</v>
      </c>
      <c r="G257" s="18"/>
      <c r="H257" s="15" t="s">
        <v>328</v>
      </c>
      <c r="I257" s="15" t="s">
        <v>39</v>
      </c>
      <c r="J257" s="15"/>
      <c r="K257" s="15">
        <v>2</v>
      </c>
      <c r="L257" s="15">
        <v>58</v>
      </c>
      <c r="M257" s="15"/>
      <c r="N257" s="15"/>
      <c r="O257" s="15"/>
    </row>
    <row r="258" ht="12.6" customHeight="1" spans="1:15">
      <c r="A258" s="20">
        <f>IF(B258="户主",COUNTIF($B$5:B258,$B$5),"")</f>
        <v>101</v>
      </c>
      <c r="B258" s="15" t="s">
        <v>17</v>
      </c>
      <c r="C258" s="15" t="s">
        <v>330</v>
      </c>
      <c r="D258" s="21">
        <v>65</v>
      </c>
      <c r="E258" s="15" t="s">
        <v>19</v>
      </c>
      <c r="F258" s="15" t="s">
        <v>17</v>
      </c>
      <c r="G258" s="18">
        <v>3</v>
      </c>
      <c r="H258" s="15" t="s">
        <v>328</v>
      </c>
      <c r="I258" s="15" t="s">
        <v>21</v>
      </c>
      <c r="J258" s="27">
        <f>G258*289</f>
        <v>867</v>
      </c>
      <c r="K258" s="15"/>
      <c r="L258" s="15"/>
      <c r="M258" s="15">
        <f>J258+L258</f>
        <v>867</v>
      </c>
      <c r="N258" s="15">
        <v>15</v>
      </c>
      <c r="O258" s="15">
        <f>M258*3+N258</f>
        <v>2616</v>
      </c>
    </row>
    <row r="259" ht="12.6" customHeight="1" spans="1:15">
      <c r="A259" s="20" t="str">
        <f>IF(B259="户主",COUNTIF($B$5:B259,$B$5),"")</f>
        <v/>
      </c>
      <c r="B259" s="15" t="s">
        <v>22</v>
      </c>
      <c r="C259" s="15" t="s">
        <v>331</v>
      </c>
      <c r="D259" s="21">
        <v>66</v>
      </c>
      <c r="E259" s="15" t="s">
        <v>24</v>
      </c>
      <c r="F259" s="15" t="s">
        <v>25</v>
      </c>
      <c r="G259" s="18"/>
      <c r="H259" s="15" t="s">
        <v>328</v>
      </c>
      <c r="I259" s="15" t="s">
        <v>21</v>
      </c>
      <c r="J259" s="15"/>
      <c r="K259" s="15"/>
      <c r="L259" s="15"/>
      <c r="M259" s="15"/>
      <c r="N259" s="15"/>
      <c r="O259" s="15"/>
    </row>
    <row r="260" ht="12.6" customHeight="1" spans="1:15">
      <c r="A260" s="20" t="str">
        <f>IF(B260="户主",COUNTIF($B$5:B260,$B$5),"")</f>
        <v/>
      </c>
      <c r="B260" s="15" t="s">
        <v>22</v>
      </c>
      <c r="C260" s="15" t="s">
        <v>332</v>
      </c>
      <c r="D260" s="21">
        <v>35</v>
      </c>
      <c r="E260" s="15" t="s">
        <v>19</v>
      </c>
      <c r="F260" s="15" t="s">
        <v>31</v>
      </c>
      <c r="G260" s="18"/>
      <c r="H260" s="15" t="s">
        <v>328</v>
      </c>
      <c r="I260" s="15" t="s">
        <v>21</v>
      </c>
      <c r="J260" s="15"/>
      <c r="K260" s="15"/>
      <c r="L260" s="15"/>
      <c r="M260" s="15"/>
      <c r="N260" s="15"/>
      <c r="O260" s="15"/>
    </row>
    <row r="261" ht="12.6" customHeight="1" spans="1:15">
      <c r="A261" s="20">
        <f>IF(B261="户主",COUNTIF($B$5:B261,$B$5),"")</f>
        <v>102</v>
      </c>
      <c r="B261" s="26" t="s">
        <v>17</v>
      </c>
      <c r="C261" s="26" t="s">
        <v>333</v>
      </c>
      <c r="D261" s="29">
        <v>55</v>
      </c>
      <c r="E261" s="26" t="s">
        <v>19</v>
      </c>
      <c r="F261" s="26" t="s">
        <v>17</v>
      </c>
      <c r="G261" s="27">
        <v>4</v>
      </c>
      <c r="H261" s="26" t="s">
        <v>306</v>
      </c>
      <c r="I261" s="26" t="s">
        <v>21</v>
      </c>
      <c r="J261" s="27">
        <f>G261*289</f>
        <v>1156</v>
      </c>
      <c r="K261" s="40"/>
      <c r="L261" s="40"/>
      <c r="M261" s="15">
        <f>J261+L264</f>
        <v>1214</v>
      </c>
      <c r="N261" s="15">
        <v>15</v>
      </c>
      <c r="O261" s="15">
        <f>M261*3+N261</f>
        <v>3657</v>
      </c>
    </row>
    <row r="262" ht="12.6" customHeight="1" spans="1:15">
      <c r="A262" s="20" t="str">
        <f>IF(B262="户主",COUNTIF($B$5:B262,$B$5),"")</f>
        <v/>
      </c>
      <c r="B262" s="26" t="s">
        <v>22</v>
      </c>
      <c r="C262" s="26" t="s">
        <v>334</v>
      </c>
      <c r="D262" s="29">
        <v>50</v>
      </c>
      <c r="E262" s="26" t="s">
        <v>24</v>
      </c>
      <c r="F262" s="26" t="s">
        <v>335</v>
      </c>
      <c r="G262" s="27"/>
      <c r="H262" s="26" t="s">
        <v>306</v>
      </c>
      <c r="I262" s="26" t="s">
        <v>21</v>
      </c>
      <c r="J262" s="27"/>
      <c r="K262" s="40"/>
      <c r="L262" s="40"/>
      <c r="M262" s="15"/>
      <c r="N262" s="15"/>
      <c r="O262" s="15"/>
    </row>
    <row r="263" ht="12.6" customHeight="1" spans="1:15">
      <c r="A263" s="20" t="str">
        <f>IF(B263="户主",COUNTIF($B$5:B263,$B$5),"")</f>
        <v/>
      </c>
      <c r="B263" s="15" t="s">
        <v>22</v>
      </c>
      <c r="C263" s="15" t="s">
        <v>336</v>
      </c>
      <c r="D263" s="21">
        <v>23</v>
      </c>
      <c r="E263" s="15" t="s">
        <v>19</v>
      </c>
      <c r="F263" s="15" t="s">
        <v>31</v>
      </c>
      <c r="G263" s="18"/>
      <c r="H263" s="26" t="s">
        <v>306</v>
      </c>
      <c r="I263" s="26" t="s">
        <v>21</v>
      </c>
      <c r="J263" s="15"/>
      <c r="K263" s="15"/>
      <c r="L263" s="15"/>
      <c r="M263" s="15"/>
      <c r="N263" s="15"/>
      <c r="O263" s="15"/>
    </row>
    <row r="264" s="4" customFormat="1" ht="12.6" customHeight="1" spans="1:37">
      <c r="A264" s="17"/>
      <c r="B264" s="17" t="s">
        <v>22</v>
      </c>
      <c r="C264" s="17" t="s">
        <v>337</v>
      </c>
      <c r="D264" s="21">
        <v>78</v>
      </c>
      <c r="E264" s="17" t="s">
        <v>24</v>
      </c>
      <c r="F264" s="30" t="s">
        <v>149</v>
      </c>
      <c r="G264" s="63"/>
      <c r="H264" s="33" t="s">
        <v>306</v>
      </c>
      <c r="I264" s="33" t="s">
        <v>21</v>
      </c>
      <c r="J264" s="43"/>
      <c r="K264" s="30">
        <v>2</v>
      </c>
      <c r="L264" s="30">
        <v>58</v>
      </c>
      <c r="M264" s="42"/>
      <c r="N264" s="67"/>
      <c r="O264" s="36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ht="12.6" customHeight="1" spans="1:15">
      <c r="A265" s="20">
        <f>IF(B265="户主",COUNTIF($B$5:B265,$B$5),"")</f>
        <v>103</v>
      </c>
      <c r="B265" s="26" t="s">
        <v>17</v>
      </c>
      <c r="C265" s="26" t="s">
        <v>338</v>
      </c>
      <c r="D265" s="29">
        <v>63</v>
      </c>
      <c r="E265" s="26" t="s">
        <v>19</v>
      </c>
      <c r="F265" s="26" t="s">
        <v>17</v>
      </c>
      <c r="G265" s="27">
        <v>2</v>
      </c>
      <c r="H265" s="26" t="s">
        <v>339</v>
      </c>
      <c r="I265" s="26" t="s">
        <v>39</v>
      </c>
      <c r="J265" s="27">
        <f>G265*245</f>
        <v>490</v>
      </c>
      <c r="K265" s="40">
        <v>5</v>
      </c>
      <c r="L265" s="15">
        <v>87</v>
      </c>
      <c r="M265" s="15">
        <f>J265+L265</f>
        <v>577</v>
      </c>
      <c r="N265" s="15">
        <v>15</v>
      </c>
      <c r="O265" s="15">
        <f>M265*3+N265</f>
        <v>1746</v>
      </c>
    </row>
    <row r="266" ht="12.6" customHeight="1" spans="1:15">
      <c r="A266" s="20" t="str">
        <f>IF(B266="户主",COUNTIF($B$5:B266,$B$5),"")</f>
        <v/>
      </c>
      <c r="B266" s="15" t="s">
        <v>22</v>
      </c>
      <c r="C266" s="15" t="s">
        <v>340</v>
      </c>
      <c r="D266" s="21">
        <v>55</v>
      </c>
      <c r="E266" s="15" t="s">
        <v>24</v>
      </c>
      <c r="F266" s="15" t="s">
        <v>22</v>
      </c>
      <c r="G266" s="18"/>
      <c r="H266" s="26" t="s">
        <v>339</v>
      </c>
      <c r="I266" s="26" t="s">
        <v>39</v>
      </c>
      <c r="J266" s="15"/>
      <c r="K266" s="15"/>
      <c r="L266" s="15"/>
      <c r="M266" s="15"/>
      <c r="N266" s="15"/>
      <c r="O266" s="15"/>
    </row>
    <row r="267" ht="12.6" customHeight="1" spans="1:15">
      <c r="A267" s="20">
        <f>IF(B267="户主",COUNTIF($B$5:B267,$B$5),"")</f>
        <v>104</v>
      </c>
      <c r="B267" s="26" t="s">
        <v>17</v>
      </c>
      <c r="C267" s="26" t="s">
        <v>341</v>
      </c>
      <c r="D267" s="29">
        <v>55</v>
      </c>
      <c r="E267" s="26" t="s">
        <v>19</v>
      </c>
      <c r="F267" s="26" t="s">
        <v>17</v>
      </c>
      <c r="G267" s="27">
        <v>1</v>
      </c>
      <c r="H267" s="26" t="s">
        <v>342</v>
      </c>
      <c r="I267" s="26" t="s">
        <v>21</v>
      </c>
      <c r="J267" s="27">
        <f>G267*289</f>
        <v>289</v>
      </c>
      <c r="K267" s="40"/>
      <c r="L267" s="40"/>
      <c r="M267" s="15">
        <f>J267+L267</f>
        <v>289</v>
      </c>
      <c r="N267" s="15">
        <v>15</v>
      </c>
      <c r="O267" s="15">
        <f>M267*3+N267</f>
        <v>882</v>
      </c>
    </row>
    <row r="268" ht="12.6" customHeight="1" spans="1:15">
      <c r="A268" s="20">
        <f>IF(B268="户主",COUNTIF($B$5:B268,$B$5),"")</f>
        <v>105</v>
      </c>
      <c r="B268" s="26" t="s">
        <v>17</v>
      </c>
      <c r="C268" s="26" t="s">
        <v>343</v>
      </c>
      <c r="D268" s="29">
        <v>56</v>
      </c>
      <c r="E268" s="26" t="s">
        <v>19</v>
      </c>
      <c r="F268" s="26" t="s">
        <v>17</v>
      </c>
      <c r="G268" s="27">
        <v>3</v>
      </c>
      <c r="H268" s="26" t="s">
        <v>308</v>
      </c>
      <c r="I268" s="26" t="s">
        <v>21</v>
      </c>
      <c r="J268" s="27">
        <f>G268*289</f>
        <v>867</v>
      </c>
      <c r="K268" s="15"/>
      <c r="L268" s="15"/>
      <c r="M268" s="15">
        <f>J268+L269</f>
        <v>1012</v>
      </c>
      <c r="N268" s="15">
        <v>15</v>
      </c>
      <c r="O268" s="15">
        <f>M268*3+N268</f>
        <v>3051</v>
      </c>
    </row>
    <row r="269" ht="12.6" customHeight="1" spans="1:15">
      <c r="A269" s="20" t="str">
        <f>IF(B269="户主",COUNTIF($B$5:B269,$B$5),"")</f>
        <v/>
      </c>
      <c r="B269" s="15" t="s">
        <v>22</v>
      </c>
      <c r="C269" s="15" t="s">
        <v>344</v>
      </c>
      <c r="D269" s="21">
        <v>53</v>
      </c>
      <c r="E269" s="15" t="s">
        <v>24</v>
      </c>
      <c r="F269" s="15" t="s">
        <v>25</v>
      </c>
      <c r="G269" s="18"/>
      <c r="H269" s="26" t="s">
        <v>308</v>
      </c>
      <c r="I269" s="26" t="s">
        <v>21</v>
      </c>
      <c r="J269" s="15"/>
      <c r="K269" s="15">
        <v>6</v>
      </c>
      <c r="L269" s="20">
        <v>145</v>
      </c>
      <c r="M269" s="15"/>
      <c r="N269" s="15"/>
      <c r="O269" s="15"/>
    </row>
    <row r="270" ht="12.6" customHeight="1" spans="1:15">
      <c r="A270" s="20" t="str">
        <f>IF(B270="户主",COUNTIF($B$5:B270,$B$5),"")</f>
        <v/>
      </c>
      <c r="B270" s="15" t="s">
        <v>22</v>
      </c>
      <c r="C270" s="15" t="s">
        <v>345</v>
      </c>
      <c r="D270" s="21">
        <v>16</v>
      </c>
      <c r="E270" s="15" t="s">
        <v>19</v>
      </c>
      <c r="F270" s="15" t="s">
        <v>31</v>
      </c>
      <c r="G270" s="18"/>
      <c r="H270" s="26" t="s">
        <v>308</v>
      </c>
      <c r="I270" s="26" t="s">
        <v>21</v>
      </c>
      <c r="J270" s="15"/>
      <c r="K270" s="15"/>
      <c r="L270" s="15"/>
      <c r="M270" s="15"/>
      <c r="N270" s="15"/>
      <c r="O270" s="15"/>
    </row>
    <row r="271" ht="12.6" customHeight="1" spans="1:15">
      <c r="A271" s="20">
        <f>IF(B271="户主",COUNTIF($B$5:B271,$B$5),"")</f>
        <v>106</v>
      </c>
      <c r="B271" s="26" t="s">
        <v>17</v>
      </c>
      <c r="C271" s="26" t="s">
        <v>346</v>
      </c>
      <c r="D271" s="29">
        <v>56</v>
      </c>
      <c r="E271" s="26" t="s">
        <v>19</v>
      </c>
      <c r="F271" s="26" t="s">
        <v>17</v>
      </c>
      <c r="G271" s="27">
        <v>1</v>
      </c>
      <c r="H271" s="26" t="s">
        <v>321</v>
      </c>
      <c r="I271" s="26" t="s">
        <v>39</v>
      </c>
      <c r="J271" s="27">
        <f>G271*245</f>
        <v>245</v>
      </c>
      <c r="K271" s="40"/>
      <c r="L271" s="40"/>
      <c r="M271" s="15">
        <f>J271+L271</f>
        <v>245</v>
      </c>
      <c r="N271" s="15">
        <v>15</v>
      </c>
      <c r="O271" s="15">
        <f>M271*3+N271</f>
        <v>750</v>
      </c>
    </row>
    <row r="272" ht="12.6" customHeight="1" spans="1:15">
      <c r="A272" s="20">
        <f>IF(B272="户主",COUNTIF($B$5:B272,$B$5),"")</f>
        <v>107</v>
      </c>
      <c r="B272" s="26" t="s">
        <v>17</v>
      </c>
      <c r="C272" s="26" t="s">
        <v>347</v>
      </c>
      <c r="D272" s="29">
        <v>49</v>
      </c>
      <c r="E272" s="26" t="s">
        <v>24</v>
      </c>
      <c r="F272" s="26" t="s">
        <v>17</v>
      </c>
      <c r="G272" s="27">
        <v>4</v>
      </c>
      <c r="H272" s="26" t="s">
        <v>321</v>
      </c>
      <c r="I272" s="26" t="s">
        <v>39</v>
      </c>
      <c r="J272" s="27">
        <f>G272*245</f>
        <v>980</v>
      </c>
      <c r="K272" s="40"/>
      <c r="L272" s="40"/>
      <c r="M272" s="15">
        <f>J272+L274+L275</f>
        <v>1154</v>
      </c>
      <c r="N272" s="15">
        <v>15</v>
      </c>
      <c r="O272" s="15">
        <f>M272*3+N272</f>
        <v>3477</v>
      </c>
    </row>
    <row r="273" ht="12.6" customHeight="1" spans="1:15">
      <c r="A273" s="20" t="str">
        <f>IF(B273="户主",COUNTIF($B$5:B273,$B$5),"")</f>
        <v/>
      </c>
      <c r="B273" s="15" t="s">
        <v>22</v>
      </c>
      <c r="C273" s="15" t="s">
        <v>348</v>
      </c>
      <c r="D273" s="21">
        <v>23</v>
      </c>
      <c r="E273" s="15" t="s">
        <v>19</v>
      </c>
      <c r="F273" s="15" t="s">
        <v>31</v>
      </c>
      <c r="G273" s="18"/>
      <c r="H273" s="26" t="s">
        <v>321</v>
      </c>
      <c r="I273" s="26" t="s">
        <v>39</v>
      </c>
      <c r="J273" s="15"/>
      <c r="K273" s="15"/>
      <c r="L273" s="15"/>
      <c r="M273" s="15"/>
      <c r="N273" s="15"/>
      <c r="O273" s="15"/>
    </row>
    <row r="274" ht="12.6" customHeight="1" spans="1:15">
      <c r="A274" s="20" t="str">
        <f>IF(B274="户主",COUNTIF($B$5:B274,$B$5),"")</f>
        <v/>
      </c>
      <c r="B274" s="15" t="s">
        <v>22</v>
      </c>
      <c r="C274" s="15" t="s">
        <v>349</v>
      </c>
      <c r="D274" s="21">
        <v>11</v>
      </c>
      <c r="E274" s="15" t="s">
        <v>19</v>
      </c>
      <c r="F274" s="15" t="s">
        <v>31</v>
      </c>
      <c r="G274" s="18"/>
      <c r="H274" s="26" t="s">
        <v>321</v>
      </c>
      <c r="I274" s="26" t="s">
        <v>39</v>
      </c>
      <c r="J274" s="15"/>
      <c r="K274" s="15">
        <v>3</v>
      </c>
      <c r="L274" s="15">
        <v>87</v>
      </c>
      <c r="M274" s="15"/>
      <c r="N274" s="15"/>
      <c r="O274" s="15"/>
    </row>
    <row r="275" ht="12.6" customHeight="1" spans="1:15">
      <c r="A275" s="20" t="str">
        <f>IF(B275="户主",COUNTIF($B$5:B275,$B$5),"")</f>
        <v/>
      </c>
      <c r="B275" s="15" t="s">
        <v>22</v>
      </c>
      <c r="C275" s="15" t="s">
        <v>350</v>
      </c>
      <c r="D275" s="21">
        <v>11</v>
      </c>
      <c r="E275" s="15" t="s">
        <v>24</v>
      </c>
      <c r="F275" s="15" t="s">
        <v>27</v>
      </c>
      <c r="G275" s="18"/>
      <c r="H275" s="26" t="s">
        <v>321</v>
      </c>
      <c r="I275" s="26" t="s">
        <v>39</v>
      </c>
      <c r="J275" s="15"/>
      <c r="K275" s="15">
        <v>3</v>
      </c>
      <c r="L275" s="15">
        <v>87</v>
      </c>
      <c r="M275" s="15"/>
      <c r="N275" s="15"/>
      <c r="O275" s="15"/>
    </row>
    <row r="276" ht="12.6" customHeight="1" spans="1:15">
      <c r="A276" s="20">
        <f>IF(B276="户主",COUNTIF($B$5:B276,$B$5),"")</f>
        <v>108</v>
      </c>
      <c r="B276" s="26" t="s">
        <v>17</v>
      </c>
      <c r="C276" s="26" t="s">
        <v>351</v>
      </c>
      <c r="D276" s="29">
        <v>47</v>
      </c>
      <c r="E276" s="26" t="s">
        <v>19</v>
      </c>
      <c r="F276" s="26" t="s">
        <v>17</v>
      </c>
      <c r="G276" s="27">
        <v>2</v>
      </c>
      <c r="H276" s="26" t="s">
        <v>352</v>
      </c>
      <c r="I276" s="26" t="s">
        <v>21</v>
      </c>
      <c r="J276" s="27">
        <f>G276*289</f>
        <v>578</v>
      </c>
      <c r="K276" s="40">
        <v>5</v>
      </c>
      <c r="L276" s="15">
        <v>87</v>
      </c>
      <c r="M276" s="15">
        <f>J276+L276+L277</f>
        <v>723</v>
      </c>
      <c r="N276" s="15">
        <v>15</v>
      </c>
      <c r="O276" s="15">
        <f>M276*3+N276</f>
        <v>2184</v>
      </c>
    </row>
    <row r="277" ht="12.6" customHeight="1" spans="1:15">
      <c r="A277" s="20" t="str">
        <f>IF(B277="户主",COUNTIF($B$5:B277,$B$5),"")</f>
        <v/>
      </c>
      <c r="B277" s="15" t="s">
        <v>22</v>
      </c>
      <c r="C277" s="15" t="s">
        <v>353</v>
      </c>
      <c r="D277" s="21">
        <v>83</v>
      </c>
      <c r="E277" s="15" t="s">
        <v>24</v>
      </c>
      <c r="F277" s="15" t="s">
        <v>149</v>
      </c>
      <c r="G277" s="18"/>
      <c r="H277" s="26" t="s">
        <v>352</v>
      </c>
      <c r="I277" s="26" t="s">
        <v>21</v>
      </c>
      <c r="J277" s="27"/>
      <c r="K277" s="15">
        <v>2</v>
      </c>
      <c r="L277" s="15">
        <v>58</v>
      </c>
      <c r="M277" s="15"/>
      <c r="N277" s="15"/>
      <c r="O277" s="15"/>
    </row>
    <row r="278" ht="12.6" customHeight="1" spans="1:15">
      <c r="A278" s="20">
        <f>IF(B278="户主",COUNTIF($B$5:B278,$B$5),"")</f>
        <v>109</v>
      </c>
      <c r="B278" s="26" t="s">
        <v>17</v>
      </c>
      <c r="C278" s="26" t="s">
        <v>354</v>
      </c>
      <c r="D278" s="29">
        <v>59</v>
      </c>
      <c r="E278" s="26" t="s">
        <v>19</v>
      </c>
      <c r="F278" s="26" t="s">
        <v>17</v>
      </c>
      <c r="G278" s="27">
        <v>2</v>
      </c>
      <c r="H278" s="26" t="s">
        <v>328</v>
      </c>
      <c r="I278" s="26" t="s">
        <v>21</v>
      </c>
      <c r="J278" s="27">
        <f>G278*289</f>
        <v>578</v>
      </c>
      <c r="K278" s="40"/>
      <c r="L278" s="40"/>
      <c r="M278" s="15">
        <f>J278+L279</f>
        <v>723</v>
      </c>
      <c r="N278" s="15">
        <v>15</v>
      </c>
      <c r="O278" s="15">
        <f>M278*3+N278</f>
        <v>2184</v>
      </c>
    </row>
    <row r="279" ht="12.6" customHeight="1" spans="1:15">
      <c r="A279" s="20" t="str">
        <f>IF(B279="户主",COUNTIF($B$5:B279,$B$5),"")</f>
        <v/>
      </c>
      <c r="B279" s="15" t="s">
        <v>22</v>
      </c>
      <c r="C279" s="15" t="s">
        <v>355</v>
      </c>
      <c r="D279" s="21">
        <v>85</v>
      </c>
      <c r="E279" s="15" t="s">
        <v>24</v>
      </c>
      <c r="F279" s="15" t="s">
        <v>149</v>
      </c>
      <c r="G279" s="18"/>
      <c r="H279" s="26" t="s">
        <v>328</v>
      </c>
      <c r="I279" s="26" t="s">
        <v>21</v>
      </c>
      <c r="J279" s="15"/>
      <c r="K279" s="15">
        <v>4</v>
      </c>
      <c r="L279" s="15">
        <v>145</v>
      </c>
      <c r="M279" s="15"/>
      <c r="N279" s="15"/>
      <c r="O279" s="15"/>
    </row>
    <row r="280" ht="12.6" customHeight="1" spans="1:251">
      <c r="A280" s="20">
        <f>IF(B280="户主",COUNTIF($B$5:B280,$B$5),"")</f>
        <v>110</v>
      </c>
      <c r="B280" s="15" t="s">
        <v>17</v>
      </c>
      <c r="C280" s="15" t="s">
        <v>356</v>
      </c>
      <c r="D280" s="21">
        <v>73</v>
      </c>
      <c r="E280" s="15" t="s">
        <v>19</v>
      </c>
      <c r="F280" s="15" t="s">
        <v>17</v>
      </c>
      <c r="G280" s="18">
        <v>2</v>
      </c>
      <c r="H280" s="15" t="s">
        <v>321</v>
      </c>
      <c r="I280" s="15" t="s">
        <v>21</v>
      </c>
      <c r="J280" s="27">
        <f>G280*289</f>
        <v>578</v>
      </c>
      <c r="K280" s="15">
        <v>2</v>
      </c>
      <c r="L280" s="15">
        <v>58</v>
      </c>
      <c r="M280" s="15">
        <f>J280+L280</f>
        <v>636</v>
      </c>
      <c r="N280" s="15">
        <v>15</v>
      </c>
      <c r="O280" s="15">
        <f>M280*3+N280</f>
        <v>1923</v>
      </c>
      <c r="IP280" s="5"/>
      <c r="IQ280" s="5"/>
    </row>
    <row r="281" ht="12.6" customHeight="1" spans="1:251">
      <c r="A281" s="20" t="str">
        <f>IF(B281="户主",COUNTIF($B$5:B281,$B$5),"")</f>
        <v/>
      </c>
      <c r="B281" s="15" t="s">
        <v>22</v>
      </c>
      <c r="C281" s="15" t="s">
        <v>357</v>
      </c>
      <c r="D281" s="21">
        <v>69</v>
      </c>
      <c r="E281" s="15" t="s">
        <v>24</v>
      </c>
      <c r="F281" s="15" t="s">
        <v>25</v>
      </c>
      <c r="G281" s="18"/>
      <c r="H281" s="15" t="s">
        <v>321</v>
      </c>
      <c r="I281" s="15" t="s">
        <v>21</v>
      </c>
      <c r="J281" s="15"/>
      <c r="K281" s="15"/>
      <c r="L281" s="15"/>
      <c r="M281" s="15"/>
      <c r="N281" s="15"/>
      <c r="O281" s="15"/>
      <c r="IP281" s="5"/>
      <c r="IQ281" s="5"/>
    </row>
    <row r="282" ht="12.6" customHeight="1" spans="1:251">
      <c r="A282" s="20">
        <f>IF(B282="户主",COUNTIF($B$5:B282,$B$5),"")</f>
        <v>111</v>
      </c>
      <c r="B282" s="15" t="s">
        <v>17</v>
      </c>
      <c r="C282" s="15" t="s">
        <v>358</v>
      </c>
      <c r="D282" s="21">
        <v>61</v>
      </c>
      <c r="E282" s="15" t="s">
        <v>19</v>
      </c>
      <c r="F282" s="15" t="s">
        <v>17</v>
      </c>
      <c r="G282" s="18">
        <v>5</v>
      </c>
      <c r="H282" s="15" t="s">
        <v>308</v>
      </c>
      <c r="I282" s="15" t="s">
        <v>39</v>
      </c>
      <c r="J282" s="27">
        <f>G282*245</f>
        <v>1225</v>
      </c>
      <c r="K282" s="15"/>
      <c r="L282" s="15"/>
      <c r="M282" s="15">
        <f>J282+L285+L286</f>
        <v>1399</v>
      </c>
      <c r="N282" s="15">
        <v>15</v>
      </c>
      <c r="O282" s="15">
        <f>M282*3+N282</f>
        <v>4212</v>
      </c>
      <c r="IP282" s="5"/>
      <c r="IQ282" s="5"/>
    </row>
    <row r="283" ht="12.6" customHeight="1" spans="1:251">
      <c r="A283" s="20" t="str">
        <f>IF(B283="户主",COUNTIF($B$5:B283,$B$5),"")</f>
        <v/>
      </c>
      <c r="B283" s="15" t="s">
        <v>22</v>
      </c>
      <c r="C283" s="15" t="s">
        <v>359</v>
      </c>
      <c r="D283" s="21">
        <v>59</v>
      </c>
      <c r="E283" s="15" t="s">
        <v>24</v>
      </c>
      <c r="F283" s="15" t="s">
        <v>25</v>
      </c>
      <c r="G283" s="18"/>
      <c r="H283" s="15" t="s">
        <v>308</v>
      </c>
      <c r="I283" s="15" t="s">
        <v>39</v>
      </c>
      <c r="J283" s="15"/>
      <c r="K283" s="15"/>
      <c r="L283" s="15"/>
      <c r="M283" s="15"/>
      <c r="N283" s="15"/>
      <c r="O283" s="15"/>
      <c r="IP283" s="5"/>
      <c r="IQ283" s="5"/>
    </row>
    <row r="284" ht="12.6" customHeight="1" spans="1:251">
      <c r="A284" s="20" t="str">
        <f>IF(B284="户主",COUNTIF($B$5:B284,$B$5),"")</f>
        <v/>
      </c>
      <c r="B284" s="15" t="s">
        <v>22</v>
      </c>
      <c r="C284" s="15" t="s">
        <v>360</v>
      </c>
      <c r="D284" s="21">
        <v>59</v>
      </c>
      <c r="E284" s="15" t="s">
        <v>24</v>
      </c>
      <c r="F284" s="15" t="s">
        <v>46</v>
      </c>
      <c r="G284" s="18"/>
      <c r="H284" s="15" t="s">
        <v>308</v>
      </c>
      <c r="I284" s="15" t="s">
        <v>39</v>
      </c>
      <c r="J284" s="15"/>
      <c r="K284" s="15"/>
      <c r="L284" s="15"/>
      <c r="M284" s="15"/>
      <c r="N284" s="15"/>
      <c r="O284" s="15"/>
      <c r="IP284" s="5"/>
      <c r="IQ284" s="5"/>
    </row>
    <row r="285" ht="12.6" customHeight="1" spans="1:251">
      <c r="A285" s="20" t="str">
        <f>IF(B285="户主",COUNTIF($B$5:B285,$B$5),"")</f>
        <v/>
      </c>
      <c r="B285" s="15" t="s">
        <v>22</v>
      </c>
      <c r="C285" s="15" t="s">
        <v>361</v>
      </c>
      <c r="D285" s="21">
        <v>9</v>
      </c>
      <c r="E285" s="15" t="s">
        <v>24</v>
      </c>
      <c r="F285" s="15" t="s">
        <v>99</v>
      </c>
      <c r="G285" s="18"/>
      <c r="H285" s="15" t="s">
        <v>308</v>
      </c>
      <c r="I285" s="15" t="s">
        <v>39</v>
      </c>
      <c r="J285" s="15"/>
      <c r="K285" s="15">
        <v>3</v>
      </c>
      <c r="L285" s="15">
        <v>87</v>
      </c>
      <c r="M285" s="15"/>
      <c r="N285" s="15"/>
      <c r="O285" s="15"/>
      <c r="IP285" s="5"/>
      <c r="IQ285" s="5"/>
    </row>
    <row r="286" ht="12.6" customHeight="1" spans="1:251">
      <c r="A286" s="20" t="str">
        <f>IF(B286="户主",COUNTIF($B$5:B286,$B$5),"")</f>
        <v/>
      </c>
      <c r="B286" s="15" t="s">
        <v>22</v>
      </c>
      <c r="C286" s="15" t="s">
        <v>362</v>
      </c>
      <c r="D286" s="21">
        <v>13</v>
      </c>
      <c r="E286" s="15" t="s">
        <v>24</v>
      </c>
      <c r="F286" s="15" t="s">
        <v>99</v>
      </c>
      <c r="G286" s="18"/>
      <c r="H286" s="15" t="s">
        <v>308</v>
      </c>
      <c r="I286" s="15" t="s">
        <v>39</v>
      </c>
      <c r="J286" s="15"/>
      <c r="K286" s="15">
        <v>3</v>
      </c>
      <c r="L286" s="15">
        <v>87</v>
      </c>
      <c r="M286" s="15"/>
      <c r="N286" s="15"/>
      <c r="O286" s="15"/>
      <c r="IP286" s="5"/>
      <c r="IQ286" s="5"/>
    </row>
    <row r="287" s="2" customFormat="1" ht="12.6" customHeight="1" spans="1:15">
      <c r="A287" s="20">
        <f>IF(B287="户主",COUNTIF($B$5:B287,$B$5),"")</f>
        <v>112</v>
      </c>
      <c r="B287" s="26" t="s">
        <v>17</v>
      </c>
      <c r="C287" s="20" t="s">
        <v>363</v>
      </c>
      <c r="D287" s="47">
        <v>21</v>
      </c>
      <c r="E287" s="26" t="s">
        <v>19</v>
      </c>
      <c r="F287" s="20" t="s">
        <v>17</v>
      </c>
      <c r="G287" s="48">
        <v>1</v>
      </c>
      <c r="H287" s="20" t="s">
        <v>364</v>
      </c>
      <c r="I287" s="20" t="s">
        <v>21</v>
      </c>
      <c r="J287" s="27">
        <f>G287*289</f>
        <v>289</v>
      </c>
      <c r="K287" s="20"/>
      <c r="L287" s="40"/>
      <c r="M287" s="15">
        <f>J287+L287</f>
        <v>289</v>
      </c>
      <c r="N287" s="15">
        <v>15</v>
      </c>
      <c r="O287" s="15">
        <f>M287*3+N287</f>
        <v>882</v>
      </c>
    </row>
    <row r="288" s="3" customFormat="1" ht="12.6" customHeight="1" spans="1:251">
      <c r="A288" s="20">
        <f>IF(B288="户主",COUNTIF($B$5:B288,$B$5),"")</f>
        <v>113</v>
      </c>
      <c r="B288" s="15" t="s">
        <v>17</v>
      </c>
      <c r="C288" s="24" t="s">
        <v>365</v>
      </c>
      <c r="D288" s="29">
        <v>32</v>
      </c>
      <c r="E288" s="26" t="s">
        <v>19</v>
      </c>
      <c r="F288" s="26" t="s">
        <v>17</v>
      </c>
      <c r="G288" s="27">
        <v>1</v>
      </c>
      <c r="H288" s="26" t="s">
        <v>366</v>
      </c>
      <c r="I288" s="26" t="s">
        <v>21</v>
      </c>
      <c r="J288" s="27">
        <f>G288*289</f>
        <v>289</v>
      </c>
      <c r="K288" s="40">
        <v>4</v>
      </c>
      <c r="L288" s="40">
        <v>145</v>
      </c>
      <c r="M288" s="15">
        <f>J288+L288+L46</f>
        <v>434</v>
      </c>
      <c r="N288" s="15">
        <v>15</v>
      </c>
      <c r="O288" s="15">
        <f>M288*3+N288</f>
        <v>1317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5"/>
      <c r="IQ288" s="5"/>
    </row>
    <row r="289" s="5" customFormat="1" ht="12.6" customHeight="1" spans="1:37">
      <c r="A289" s="20">
        <f>IF(B289="户主",COUNTIF($B$5:B289,$B$5),"")</f>
        <v>114</v>
      </c>
      <c r="B289" s="36" t="s">
        <v>17</v>
      </c>
      <c r="C289" s="36" t="s">
        <v>367</v>
      </c>
      <c r="D289" s="47">
        <v>40</v>
      </c>
      <c r="E289" s="36" t="s">
        <v>24</v>
      </c>
      <c r="F289" s="42" t="s">
        <v>17</v>
      </c>
      <c r="G289" s="37">
        <v>3</v>
      </c>
      <c r="H289" s="36" t="s">
        <v>368</v>
      </c>
      <c r="I289" s="42" t="s">
        <v>21</v>
      </c>
      <c r="J289" s="43">
        <f>G289*289</f>
        <v>867</v>
      </c>
      <c r="K289" s="36"/>
      <c r="L289" s="36"/>
      <c r="M289" s="42">
        <f>IF(F289&lt;&gt;"户主","",IF(F290&lt;&gt;"户主",IF(F291&lt;&gt;"户主",IF(F129&lt;&gt;"户主",IF(F130&lt;&gt;"户主",IF(F131&lt;&gt;"户主",IF(F132&lt;&gt;"户主",IF(F596&lt;&gt;"户主",“”,J289+L289+L290+L291+L129+L130+L131+L132),J289+L289+L290+L291+L129+L130+L131),J289+L289+L290+L291+L129+L130),J289+L289+L290+L291+L129),J289+L289+L290+L291),J289+L289+L290),J289+L289))</f>
        <v>954</v>
      </c>
      <c r="N289" s="44">
        <v>15</v>
      </c>
      <c r="O289" s="36">
        <f>M289*3+N289</f>
        <v>2877</v>
      </c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</row>
    <row r="290" s="5" customFormat="1" ht="12.6" customHeight="1" spans="1:37">
      <c r="A290" s="20" t="str">
        <f>IF(B290="户主",COUNTIF($B$5:B290,$B$5),"")</f>
        <v/>
      </c>
      <c r="B290" s="36" t="s">
        <v>22</v>
      </c>
      <c r="C290" s="36" t="s">
        <v>369</v>
      </c>
      <c r="D290" s="47">
        <v>18</v>
      </c>
      <c r="E290" s="36" t="s">
        <v>24</v>
      </c>
      <c r="F290" s="36" t="s">
        <v>181</v>
      </c>
      <c r="G290" s="37"/>
      <c r="H290" s="36" t="s">
        <v>368</v>
      </c>
      <c r="I290" s="42" t="s">
        <v>21</v>
      </c>
      <c r="J290" s="43" t="str">
        <f>IF(I290=1,G290*289,IF(I290=2,G290*245,IF(I290=3,G290*130,"")))</f>
        <v/>
      </c>
      <c r="K290" s="36"/>
      <c r="L290" s="36"/>
      <c r="M290" s="42" t="str">
        <f>IF(F290&lt;&gt;"户主","",IF(F291&lt;&gt;"户主",IF(F129&lt;&gt;"户主",IF(F130&lt;&gt;"户主",IF(F131&lt;&gt;"户主",IF(F132&lt;&gt;"户主",IF(F596&lt;&gt;"户主",IF(F710&lt;&gt;"户主",“”,J290+L290+L291+L129+L130+L131+L132+L596),J290+L290+L291+L129+L130+L131+L132),J290+L290+L291+L129+L130+L131),J290+L290+L291+L129+L130),J290+L290+L291+L129),J290+L290+L291),J290+L290))</f>
        <v/>
      </c>
      <c r="N290" s="46"/>
      <c r="O290" s="36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</row>
    <row r="291" s="5" customFormat="1" ht="12.6" customHeight="1" spans="1:37">
      <c r="A291" s="20" t="str">
        <f>IF(B291="户主",COUNTIF($B$5:B291,$B$5),"")</f>
        <v/>
      </c>
      <c r="B291" s="36" t="s">
        <v>22</v>
      </c>
      <c r="C291" s="36" t="s">
        <v>370</v>
      </c>
      <c r="D291" s="47">
        <v>13</v>
      </c>
      <c r="E291" s="36" t="s">
        <v>19</v>
      </c>
      <c r="F291" s="36" t="s">
        <v>85</v>
      </c>
      <c r="G291" s="37"/>
      <c r="H291" s="36" t="s">
        <v>368</v>
      </c>
      <c r="I291" s="42" t="s">
        <v>21</v>
      </c>
      <c r="J291" s="43" t="str">
        <f>IF(I291=1,G291*289,IF(I291=2,G291*245,IF(I291=3,G291*130,"")))</f>
        <v/>
      </c>
      <c r="K291" s="36">
        <v>3</v>
      </c>
      <c r="L291" s="36">
        <v>87</v>
      </c>
      <c r="M291" s="42" t="str">
        <f>IF(F291&lt;&gt;"户主","",IF(F129&lt;&gt;"户主",IF(F130&lt;&gt;"户主",IF(F131&lt;&gt;"户主",IF(F132&lt;&gt;"户主",IF(F596&lt;&gt;"户主",IF(F710&lt;&gt;"户主",IF(F711&lt;&gt;"户主",“”,J291+L291+L129+L130+L131+L132+L596+L710),J291+L291+L129+L130+L131+L132+L596),J291+L291+L129+L130+L131+L132),J291+L291+L129+L130+L131),J291+L291+L129+L130),J291+L291+L129),J291+L291))</f>
        <v/>
      </c>
      <c r="N291" s="46"/>
      <c r="O291" s="36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</row>
    <row r="292" s="4" customFormat="1" ht="12.6" customHeight="1" spans="1:37">
      <c r="A292" s="20">
        <f>IF(B292="户主",COUNTIF($B$5:B292,$B$5),"")</f>
        <v>115</v>
      </c>
      <c r="B292" s="36" t="s">
        <v>17</v>
      </c>
      <c r="C292" s="36" t="s">
        <v>371</v>
      </c>
      <c r="D292" s="64">
        <v>55</v>
      </c>
      <c r="E292" s="36" t="s">
        <v>19</v>
      </c>
      <c r="F292" s="36" t="s">
        <v>17</v>
      </c>
      <c r="G292" s="37">
        <v>4</v>
      </c>
      <c r="H292" s="36" t="s">
        <v>364</v>
      </c>
      <c r="I292" s="42" t="s">
        <v>39</v>
      </c>
      <c r="J292" s="43">
        <f>G292*245</f>
        <v>980</v>
      </c>
      <c r="K292" s="36"/>
      <c r="L292" s="36"/>
      <c r="M292" s="42">
        <f>J292+L293+L294</f>
        <v>1212</v>
      </c>
      <c r="N292" s="44">
        <v>15</v>
      </c>
      <c r="O292" s="36">
        <f>M292*3+N292</f>
        <v>3651</v>
      </c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</row>
    <row r="293" s="4" customFormat="1" ht="12.6" customHeight="1" spans="1:37">
      <c r="A293" s="20" t="str">
        <f>IF(B293="户主",COUNTIF($B$5:B293,$B$5),"")</f>
        <v/>
      </c>
      <c r="B293" s="36" t="s">
        <v>22</v>
      </c>
      <c r="C293" s="36" t="s">
        <v>372</v>
      </c>
      <c r="D293" s="64">
        <v>46</v>
      </c>
      <c r="E293" s="36" t="s">
        <v>24</v>
      </c>
      <c r="F293" s="36" t="s">
        <v>25</v>
      </c>
      <c r="G293" s="37"/>
      <c r="H293" s="36" t="s">
        <v>364</v>
      </c>
      <c r="I293" s="42" t="s">
        <v>39</v>
      </c>
      <c r="J293" s="43" t="str">
        <f t="shared" ref="J293:J295" si="3">IF(I293=1,G293*289,IF(I293=2,G293*245,IF(I293=3,G293*130,"")))</f>
        <v/>
      </c>
      <c r="K293" s="36">
        <v>4</v>
      </c>
      <c r="L293" s="36">
        <v>145</v>
      </c>
      <c r="M293" s="42" t="str">
        <f>IF(F293&lt;&gt;"户主","",IF(F294&lt;&gt;"户主",IF(F295&lt;&gt;"户主",IF(F296&lt;&gt;"户主",IF(F297&lt;&gt;"户主",IF(F298&lt;&gt;"户主",IF(F299&lt;&gt;"户主",IF(F300&lt;&gt;"户主",“”,J293+L293+L294+L295+L296+L297+L298+L299),J293+L293+L294+L295+L296+L297+L298),J293+L293+L294+L295+L296+L297),J293+L293+L294+L295+L296),J293+L293+L294+L295),J293+L293+L294),J293+L293))</f>
        <v/>
      </c>
      <c r="N293" s="45"/>
      <c r="O293" s="36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</row>
    <row r="294" s="4" customFormat="1" ht="12.6" customHeight="1" spans="1:37">
      <c r="A294" s="20" t="str">
        <f>IF(B294="户主",COUNTIF($B$5:B294,$B$5),"")</f>
        <v/>
      </c>
      <c r="B294" s="36" t="s">
        <v>22</v>
      </c>
      <c r="C294" s="36" t="s">
        <v>373</v>
      </c>
      <c r="D294" s="64">
        <v>11</v>
      </c>
      <c r="E294" s="36" t="s">
        <v>19</v>
      </c>
      <c r="F294" s="36" t="s">
        <v>85</v>
      </c>
      <c r="G294" s="37"/>
      <c r="H294" s="36" t="s">
        <v>364</v>
      </c>
      <c r="I294" s="42" t="s">
        <v>39</v>
      </c>
      <c r="J294" s="43" t="str">
        <f t="shared" si="3"/>
        <v/>
      </c>
      <c r="K294" s="36">
        <v>3</v>
      </c>
      <c r="L294" s="36">
        <v>87</v>
      </c>
      <c r="M294" s="42" t="str">
        <f>IF(F294&lt;&gt;"户主","",IF(F295&lt;&gt;"户主",IF(F296&lt;&gt;"户主",IF(F297&lt;&gt;"户主",IF(F298&lt;&gt;"户主",IF(F299&lt;&gt;"户主",IF(F300&lt;&gt;"户主",IF(F301&lt;&gt;"户主",“”,J294+L294+L295+L296+L297+L298+L299+L300),J294+L294+L295+L296+L297+L298+L299),J294+L294+L295+L296+L297+L298),J294+L294+L295+L296+L297),J294+L294+L295+L296),J294+L294+L295),J294+L294))</f>
        <v/>
      </c>
      <c r="N294" s="46"/>
      <c r="O294" s="36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</row>
    <row r="295" s="4" customFormat="1" ht="12.6" customHeight="1" spans="1:37">
      <c r="A295" s="20" t="str">
        <f>IF(B295="户主",COUNTIF($B$5:B295,$B$5),"")</f>
        <v/>
      </c>
      <c r="B295" s="36" t="s">
        <v>22</v>
      </c>
      <c r="C295" s="36" t="s">
        <v>374</v>
      </c>
      <c r="D295" s="64">
        <v>18</v>
      </c>
      <c r="E295" s="36" t="s">
        <v>24</v>
      </c>
      <c r="F295" s="36" t="s">
        <v>181</v>
      </c>
      <c r="G295" s="37"/>
      <c r="H295" s="36" t="s">
        <v>364</v>
      </c>
      <c r="I295" s="42" t="s">
        <v>39</v>
      </c>
      <c r="J295" s="43" t="str">
        <f t="shared" si="3"/>
        <v/>
      </c>
      <c r="K295" s="36"/>
      <c r="L295" s="36"/>
      <c r="M295" s="42" t="str">
        <f>IF(F295&lt;&gt;"户主","",IF(F296&lt;&gt;"户主",IF(F297&lt;&gt;"户主",IF(F298&lt;&gt;"户主",IF(F299&lt;&gt;"户主",IF(F300&lt;&gt;"户主",IF(F301&lt;&gt;"户主",IF(F302&lt;&gt;"户主",“”,J295+L295+L296+L297+L298+L299+L300+L301),J295+L295+L296+L297+L298+L299+L300),J295+L295+L296+L297+L298+L299),J295+L295+L296+L297+L298),J295+L295+L296+L297),J295+L295+L296),J295+L295))</f>
        <v/>
      </c>
      <c r="N295" s="46"/>
      <c r="O295" s="36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</row>
    <row r="296" s="4" customFormat="1" ht="12.6" customHeight="1" spans="1:37">
      <c r="A296" s="20">
        <f>IF(B296="户主",COUNTIF($B$5:B296,$B$5),"")</f>
        <v>116</v>
      </c>
      <c r="B296" s="36" t="s">
        <v>17</v>
      </c>
      <c r="C296" s="36" t="s">
        <v>375</v>
      </c>
      <c r="D296" s="64">
        <v>65</v>
      </c>
      <c r="E296" s="36" t="s">
        <v>19</v>
      </c>
      <c r="F296" s="42" t="s">
        <v>17</v>
      </c>
      <c r="G296" s="37">
        <v>5</v>
      </c>
      <c r="H296" s="36" t="s">
        <v>366</v>
      </c>
      <c r="I296" s="42" t="s">
        <v>39</v>
      </c>
      <c r="J296" s="43">
        <f>G296*245</f>
        <v>1225</v>
      </c>
      <c r="K296" s="36"/>
      <c r="L296" s="36"/>
      <c r="M296" s="42">
        <f>J296+L297+L298+L300</f>
        <v>1544</v>
      </c>
      <c r="N296" s="44">
        <v>15</v>
      </c>
      <c r="O296" s="36">
        <f>M296*3+N296</f>
        <v>4647</v>
      </c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</row>
    <row r="297" s="4" customFormat="1" ht="12.6" customHeight="1" spans="1:37">
      <c r="A297" s="20" t="str">
        <f>IF(B297="户主",COUNTIF($B$5:B297,$B$5),"")</f>
        <v/>
      </c>
      <c r="B297" s="36" t="s">
        <v>22</v>
      </c>
      <c r="C297" s="36" t="s">
        <v>376</v>
      </c>
      <c r="D297" s="64">
        <v>56</v>
      </c>
      <c r="E297" s="36" t="s">
        <v>24</v>
      </c>
      <c r="F297" s="36" t="s">
        <v>25</v>
      </c>
      <c r="G297" s="37"/>
      <c r="H297" s="36" t="s">
        <v>366</v>
      </c>
      <c r="I297" s="42" t="s">
        <v>39</v>
      </c>
      <c r="J297" s="43" t="str">
        <f t="shared" ref="J297:J300" si="4">IF(I297=1,G297*289,IF(I297=2,G297*245,IF(I297=3,G297*130,"")))</f>
        <v/>
      </c>
      <c r="K297" s="36">
        <v>5</v>
      </c>
      <c r="L297" s="36">
        <v>87</v>
      </c>
      <c r="M297" s="42" t="str">
        <f>IF(F297&lt;&gt;"户主","",IF(F298&lt;&gt;"户主",IF(F299&lt;&gt;"户主",IF(F300&lt;&gt;"户主",IF(F301&lt;&gt;"户主",IF(F302&lt;&gt;"户主",IF(#REF!&lt;&gt;"户主",IF(#REF!&lt;&gt;"户主",“”,J297+L297+L298+L299+L300+L301+L302+#REF!),J297+L297+L298+L299+L300+L301+L302),J297+L297+L298+L299+L300+L301),J297+L297+L298+L299+L300),J297+L297+L298+L299),J297+L297+L298),J297+L297))</f>
        <v/>
      </c>
      <c r="N297" s="46"/>
      <c r="O297" s="36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</row>
    <row r="298" s="4" customFormat="1" ht="12.6" customHeight="1" spans="1:37">
      <c r="A298" s="20" t="str">
        <f>IF(B298="户主",COUNTIF($B$5:B298,$B$5),"")</f>
        <v/>
      </c>
      <c r="B298" s="36" t="s">
        <v>22</v>
      </c>
      <c r="C298" s="36" t="s">
        <v>377</v>
      </c>
      <c r="D298" s="64">
        <v>29</v>
      </c>
      <c r="E298" s="36" t="s">
        <v>19</v>
      </c>
      <c r="F298" s="36" t="s">
        <v>85</v>
      </c>
      <c r="G298" s="37"/>
      <c r="H298" s="36" t="s">
        <v>366</v>
      </c>
      <c r="I298" s="42" t="s">
        <v>39</v>
      </c>
      <c r="J298" s="43" t="str">
        <f t="shared" si="4"/>
        <v/>
      </c>
      <c r="K298" s="36">
        <v>4</v>
      </c>
      <c r="L298" s="36">
        <v>145</v>
      </c>
      <c r="M298" s="42" t="str">
        <f>IF(F298&lt;&gt;"户主","",IF(F299&lt;&gt;"户主",IF(F300&lt;&gt;"户主",IF(F301&lt;&gt;"户主",IF(F302&lt;&gt;"户主",IF(#REF!&lt;&gt;"户主",IF(#REF!&lt;&gt;"户主",IF(#REF!&lt;&gt;"户主",“”,J298+L298+L299+L300+L301+L302+#REF!+#REF!),J298+L298+L299+L300+L301+L302+#REF!),J298+L298+L299+L300+L301+L302),J298+L298+L299+L300+L301),J298+L298+L299+L300),J298+L298+L299),J298+L298))</f>
        <v/>
      </c>
      <c r="N298" s="68"/>
      <c r="O298" s="36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</row>
    <row r="299" s="4" customFormat="1" ht="12.6" customHeight="1" spans="1:37">
      <c r="A299" s="20" t="str">
        <f>IF(B299="户主",COUNTIF($B$5:B299,$B$5),"")</f>
        <v/>
      </c>
      <c r="B299" s="36" t="s">
        <v>22</v>
      </c>
      <c r="C299" s="36" t="s">
        <v>378</v>
      </c>
      <c r="D299" s="64">
        <v>28</v>
      </c>
      <c r="E299" s="36" t="s">
        <v>24</v>
      </c>
      <c r="F299" s="36" t="s">
        <v>181</v>
      </c>
      <c r="G299" s="37"/>
      <c r="H299" s="36" t="s">
        <v>366</v>
      </c>
      <c r="I299" s="42" t="s">
        <v>39</v>
      </c>
      <c r="J299" s="43" t="str">
        <f t="shared" si="4"/>
        <v/>
      </c>
      <c r="K299" s="36"/>
      <c r="L299" s="36"/>
      <c r="M299" s="42" t="str">
        <f>IF(F299&lt;&gt;"户主","",IF(F300&lt;&gt;"户主",IF(F301&lt;&gt;"户主",IF(F302&lt;&gt;"户主",IF(#REF!&lt;&gt;"户主",IF(#REF!&lt;&gt;"户主",IF(#REF!&lt;&gt;"户主",IF(#REF!&lt;&gt;"户主",“”,J299+L299+L300+L301+L302+#REF!+#REF!+#REF!),J299+L299+L300+L301+L302+#REF!+#REF!),J299+L299+L300+L301+L302+#REF!),J299+L299+L300+L301+L302),J299+L299+L300+L301),J299+L299+L300),J299+L299))</f>
        <v/>
      </c>
      <c r="N299" s="46"/>
      <c r="O299" s="36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</row>
    <row r="300" s="4" customFormat="1" ht="12.6" customHeight="1" spans="1:37">
      <c r="A300" s="20" t="str">
        <f>IF(B300="户主",COUNTIF($B$5:B300,$B$5),"")</f>
        <v/>
      </c>
      <c r="B300" s="36" t="s">
        <v>22</v>
      </c>
      <c r="C300" s="65" t="s">
        <v>379</v>
      </c>
      <c r="D300" s="64">
        <v>2</v>
      </c>
      <c r="E300" s="36" t="s">
        <v>24</v>
      </c>
      <c r="F300" s="36" t="s">
        <v>380</v>
      </c>
      <c r="G300" s="37"/>
      <c r="H300" s="36" t="s">
        <v>366</v>
      </c>
      <c r="I300" s="42" t="s">
        <v>39</v>
      </c>
      <c r="J300" s="43" t="str">
        <f t="shared" si="4"/>
        <v/>
      </c>
      <c r="K300" s="36">
        <v>3</v>
      </c>
      <c r="L300" s="36">
        <v>87</v>
      </c>
      <c r="M300" s="42" t="str">
        <f>IF(F300&lt;&gt;"户主","",IF(F301&lt;&gt;"户主",IF(F302&lt;&gt;"户主",IF(#REF!&lt;&gt;"户主",IF(#REF!&lt;&gt;"户主",IF(#REF!&lt;&gt;"户主",IF(#REF!&lt;&gt;"户主",IF(#REF!&lt;&gt;"户主",“”,J300+L300+L301+L302+#REF!+#REF!+#REF!+#REF!),J300+L300+L301+L302+#REF!+#REF!+#REF!),J300+L300+L301+L302+#REF!+#REF!),J300+L300+L301+L302+#REF!),J300+L300+L301+L302),J300+L300+L301),J300+L300))</f>
        <v/>
      </c>
      <c r="N300" s="44"/>
      <c r="O300" s="36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</row>
    <row r="301" s="4" customFormat="1" ht="12.6" customHeight="1" spans="1:37">
      <c r="A301" s="20">
        <f>IF(B301="户主",COUNTIF($B$5:B301,$B$5),"")</f>
        <v>117</v>
      </c>
      <c r="B301" s="36" t="s">
        <v>17</v>
      </c>
      <c r="C301" s="36" t="s">
        <v>381</v>
      </c>
      <c r="D301" s="66">
        <v>68</v>
      </c>
      <c r="E301" s="36" t="s">
        <v>19</v>
      </c>
      <c r="F301" s="42" t="s">
        <v>17</v>
      </c>
      <c r="G301" s="37">
        <v>2</v>
      </c>
      <c r="H301" s="36" t="s">
        <v>368</v>
      </c>
      <c r="I301" s="42" t="s">
        <v>39</v>
      </c>
      <c r="J301" s="43">
        <f>G301*245</f>
        <v>490</v>
      </c>
      <c r="K301" s="36"/>
      <c r="L301" s="36"/>
      <c r="M301" s="42">
        <f>J301+L301</f>
        <v>490</v>
      </c>
      <c r="N301" s="44">
        <v>15</v>
      </c>
      <c r="O301" s="36">
        <f>M301*3+N301</f>
        <v>1485</v>
      </c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</row>
    <row r="302" s="4" customFormat="1" ht="12.6" customHeight="1" spans="1:37">
      <c r="A302" s="20" t="str">
        <f>IF(B302="户主",COUNTIF($B$5:B302,$B$5),"")</f>
        <v/>
      </c>
      <c r="B302" s="36" t="s">
        <v>22</v>
      </c>
      <c r="C302" s="36" t="s">
        <v>382</v>
      </c>
      <c r="D302" s="66">
        <v>62</v>
      </c>
      <c r="E302" s="36" t="s">
        <v>24</v>
      </c>
      <c r="F302" s="36" t="s">
        <v>25</v>
      </c>
      <c r="G302" s="37"/>
      <c r="H302" s="36" t="s">
        <v>368</v>
      </c>
      <c r="I302" s="42" t="s">
        <v>39</v>
      </c>
      <c r="J302" s="43" t="str">
        <f t="shared" ref="J302:J305" si="5">IF(I302=1,G302*289,IF(I302=2,G302*245,IF(I302=3,G302*130,"")))</f>
        <v/>
      </c>
      <c r="K302" s="36"/>
      <c r="L302" s="36"/>
      <c r="M302" s="42" t="str">
        <f>IF(F302&lt;&gt;"户主","",IF(#REF!&lt;&gt;"户主",IF(#REF!&lt;&gt;"户主",IF(#REF!&lt;&gt;"户主",IF(#REF!&lt;&gt;"户主",IF(#REF!&lt;&gt;"户主",IF(#REF!&lt;&gt;"户主",IF(#REF!&lt;&gt;"户主",“”,J302+L302+#REF!+#REF!+#REF!+#REF!+#REF!+#REF!),J302+L302+#REF!+#REF!+#REF!+#REF!+#REF!),J302+L302+#REF!+#REF!+#REF!+#REF!),J302+L302+#REF!+#REF!+#REF!),J302+L302+#REF!+#REF!),J302+L302+#REF!),J302+L302))</f>
        <v/>
      </c>
      <c r="N302" s="69"/>
      <c r="O302" s="36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</row>
    <row r="303" s="4" customFormat="1" ht="12.6" customHeight="1" spans="1:37">
      <c r="A303" s="20">
        <f>IF(B303="户主",COUNTIF($B$5:B303,$B$5),"")</f>
        <v>118</v>
      </c>
      <c r="B303" s="36" t="s">
        <v>17</v>
      </c>
      <c r="C303" s="36" t="s">
        <v>383</v>
      </c>
      <c r="D303" s="47">
        <v>59</v>
      </c>
      <c r="E303" s="36" t="s">
        <v>19</v>
      </c>
      <c r="F303" s="42" t="s">
        <v>17</v>
      </c>
      <c r="G303" s="37">
        <v>3</v>
      </c>
      <c r="H303" s="36" t="s">
        <v>368</v>
      </c>
      <c r="I303" s="42" t="s">
        <v>21</v>
      </c>
      <c r="J303" s="43">
        <f>G303*289</f>
        <v>867</v>
      </c>
      <c r="K303" s="36"/>
      <c r="L303" s="36"/>
      <c r="M303" s="42">
        <f>IF(F303&lt;&gt;"户主","",IF(F304&lt;&gt;"户主",IF(F305&lt;&gt;"户主",IF(F626&lt;&gt;"户主",IF(F627&lt;&gt;"户主",IF(F628&lt;&gt;"户主",IF(F629&lt;&gt;"户主",IF(F630&lt;&gt;"户主",“”,J303+L303+L304+L305+L626+L627+L628+L629),J303+L303+L304+L305+L626+L627+L628),J303+L303+L304+L305+L626+L627),J303+L303+L304+L305+L626),J303+L303+L304+L305),J303+L303+L304),J303+L303))</f>
        <v>867</v>
      </c>
      <c r="N303" s="44">
        <v>15</v>
      </c>
      <c r="O303" s="36">
        <f>M303*3+N303</f>
        <v>2616</v>
      </c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</row>
    <row r="304" s="4" customFormat="1" ht="12.6" customHeight="1" spans="1:37">
      <c r="A304" s="20" t="str">
        <f>IF(B304="户主",COUNTIF($B$5:B304,$B$5),"")</f>
        <v/>
      </c>
      <c r="B304" s="36" t="s">
        <v>22</v>
      </c>
      <c r="C304" s="36" t="s">
        <v>384</v>
      </c>
      <c r="D304" s="47">
        <v>52</v>
      </c>
      <c r="E304" s="36" t="s">
        <v>24</v>
      </c>
      <c r="F304" s="36" t="s">
        <v>25</v>
      </c>
      <c r="G304" s="37"/>
      <c r="H304" s="36" t="s">
        <v>368</v>
      </c>
      <c r="I304" s="42" t="s">
        <v>21</v>
      </c>
      <c r="J304" s="43" t="str">
        <f t="shared" si="5"/>
        <v/>
      </c>
      <c r="K304" s="36"/>
      <c r="L304" s="36"/>
      <c r="M304" s="42" t="str">
        <f>IF(F304&lt;&gt;"户主","",IF(F305&lt;&gt;"户主",IF(F626&lt;&gt;"户主",IF(F627&lt;&gt;"户主",IF(F628&lt;&gt;"户主",IF(F629&lt;&gt;"户主",IF(F630&lt;&gt;"户主",IF(F631&lt;&gt;"户主",“”,J304+L304+L305+L626+L627+L628+L629+L630),J304+L304+L305+L626+L627+L628+L629),J304+L304+L305+L626+L627+L628),J304+L304+L305+L626+L627),J304+L304+L305+L626),J304+L304+L305),J304+L304))</f>
        <v/>
      </c>
      <c r="N304" s="46"/>
      <c r="O304" s="36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</row>
    <row r="305" s="4" customFormat="1" ht="12.6" customHeight="1" spans="1:37">
      <c r="A305" s="20" t="str">
        <f>IF(B305="户主",COUNTIF($B$5:B305,$B$5),"")</f>
        <v/>
      </c>
      <c r="B305" s="36" t="s">
        <v>22</v>
      </c>
      <c r="C305" s="36" t="s">
        <v>385</v>
      </c>
      <c r="D305" s="47">
        <v>30</v>
      </c>
      <c r="E305" s="36" t="s">
        <v>19</v>
      </c>
      <c r="F305" s="36" t="s">
        <v>85</v>
      </c>
      <c r="G305" s="37"/>
      <c r="H305" s="36" t="s">
        <v>368</v>
      </c>
      <c r="I305" s="42" t="s">
        <v>21</v>
      </c>
      <c r="J305" s="43" t="str">
        <f t="shared" si="5"/>
        <v/>
      </c>
      <c r="K305" s="36"/>
      <c r="L305" s="36"/>
      <c r="M305" s="42" t="str">
        <f>IF(F305&lt;&gt;"户主","",IF(F626&lt;&gt;"户主",IF(F627&lt;&gt;"户主",IF(F628&lt;&gt;"户主",IF(F629&lt;&gt;"户主",IF(F630&lt;&gt;"户主",IF(F631&lt;&gt;"户主",IF(F632&lt;&gt;"户主",“”,J305+L305+L626+L627+L628+L629+L630+L631),J305+L305+L626+L627+L628+L629+L630),J305+L305+L626+L627+L628+L629),J305+L305+L626+L627+L628),J305+L305+L626+L627),J305+L305+L626),J305+L305))</f>
        <v/>
      </c>
      <c r="N305" s="46"/>
      <c r="O305" s="36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</row>
    <row r="306" ht="12.6" customHeight="1" spans="1:15">
      <c r="A306" s="20">
        <f>IF(B306="户主",COUNTIF($B$5:B306,$B$5),"")</f>
        <v>119</v>
      </c>
      <c r="B306" s="26" t="s">
        <v>17</v>
      </c>
      <c r="C306" s="20" t="s">
        <v>386</v>
      </c>
      <c r="D306" s="47">
        <v>38</v>
      </c>
      <c r="E306" s="26" t="s">
        <v>19</v>
      </c>
      <c r="F306" s="20" t="s">
        <v>17</v>
      </c>
      <c r="G306" s="48">
        <v>5</v>
      </c>
      <c r="H306" s="20" t="s">
        <v>387</v>
      </c>
      <c r="I306" s="20" t="s">
        <v>39</v>
      </c>
      <c r="J306" s="27">
        <f>G306*245</f>
        <v>1225</v>
      </c>
      <c r="K306" s="20">
        <v>4</v>
      </c>
      <c r="L306" s="15">
        <v>145</v>
      </c>
      <c r="M306" s="15">
        <f>J306+L306+L307+L308+L309+L310</f>
        <v>1602</v>
      </c>
      <c r="N306" s="15">
        <v>15</v>
      </c>
      <c r="O306" s="15">
        <f>M306*3+N306</f>
        <v>4821</v>
      </c>
    </row>
    <row r="307" ht="12.6" customHeight="1" spans="1:15">
      <c r="A307" s="20" t="str">
        <f>IF(B307="户主",COUNTIF($B$5:B307,$B$5),"")</f>
        <v/>
      </c>
      <c r="B307" s="20" t="s">
        <v>22</v>
      </c>
      <c r="C307" s="20" t="s">
        <v>388</v>
      </c>
      <c r="D307" s="47">
        <v>32</v>
      </c>
      <c r="E307" s="26" t="s">
        <v>24</v>
      </c>
      <c r="F307" s="20" t="s">
        <v>83</v>
      </c>
      <c r="G307" s="48"/>
      <c r="H307" s="20" t="s">
        <v>387</v>
      </c>
      <c r="I307" s="20" t="s">
        <v>39</v>
      </c>
      <c r="J307" s="20"/>
      <c r="K307" s="20"/>
      <c r="L307" s="20"/>
      <c r="M307" s="15"/>
      <c r="N307" s="15"/>
      <c r="O307" s="15"/>
    </row>
    <row r="308" ht="12.6" customHeight="1" spans="1:15">
      <c r="A308" s="20" t="str">
        <f>IF(B308="户主",COUNTIF($B$5:B308,$B$5),"")</f>
        <v/>
      </c>
      <c r="B308" s="20" t="s">
        <v>22</v>
      </c>
      <c r="C308" s="20" t="s">
        <v>389</v>
      </c>
      <c r="D308" s="47">
        <v>10</v>
      </c>
      <c r="E308" s="26" t="s">
        <v>24</v>
      </c>
      <c r="F308" s="20" t="s">
        <v>266</v>
      </c>
      <c r="G308" s="48"/>
      <c r="H308" s="20" t="s">
        <v>387</v>
      </c>
      <c r="I308" s="20" t="s">
        <v>39</v>
      </c>
      <c r="J308" s="20"/>
      <c r="K308" s="20">
        <v>3</v>
      </c>
      <c r="L308" s="40">
        <v>87</v>
      </c>
      <c r="M308" s="15"/>
      <c r="N308" s="15"/>
      <c r="O308" s="15"/>
    </row>
    <row r="309" ht="12.6" customHeight="1" spans="1:15">
      <c r="A309" s="20" t="str">
        <f>IF(B309="户主",COUNTIF($B$5:B309,$B$5),"")</f>
        <v/>
      </c>
      <c r="B309" s="20" t="s">
        <v>22</v>
      </c>
      <c r="C309" s="20" t="s">
        <v>390</v>
      </c>
      <c r="D309" s="47">
        <v>6</v>
      </c>
      <c r="E309" s="20" t="s">
        <v>24</v>
      </c>
      <c r="F309" s="20" t="s">
        <v>27</v>
      </c>
      <c r="G309" s="48"/>
      <c r="H309" s="20" t="s">
        <v>387</v>
      </c>
      <c r="I309" s="20" t="s">
        <v>39</v>
      </c>
      <c r="J309" s="20"/>
      <c r="K309" s="20">
        <v>3</v>
      </c>
      <c r="L309" s="40">
        <v>87</v>
      </c>
      <c r="M309" s="15"/>
      <c r="N309" s="15"/>
      <c r="O309" s="15"/>
    </row>
    <row r="310" s="2" customFormat="1" ht="12.6" customHeight="1" spans="1:15">
      <c r="A310" s="20" t="str">
        <f>IF(B310="户主",COUNTIF($B$5:B310,$B$5),"")</f>
        <v/>
      </c>
      <c r="B310" s="20" t="s">
        <v>22</v>
      </c>
      <c r="C310" s="20" t="s">
        <v>391</v>
      </c>
      <c r="D310" s="47">
        <v>70</v>
      </c>
      <c r="E310" s="26" t="s">
        <v>19</v>
      </c>
      <c r="F310" s="20" t="s">
        <v>88</v>
      </c>
      <c r="G310" s="48"/>
      <c r="H310" s="20" t="s">
        <v>387</v>
      </c>
      <c r="I310" s="20" t="s">
        <v>39</v>
      </c>
      <c r="J310" s="20"/>
      <c r="K310" s="15">
        <v>2</v>
      </c>
      <c r="L310" s="15">
        <v>58</v>
      </c>
      <c r="M310" s="15"/>
      <c r="N310" s="15"/>
      <c r="O310" s="15"/>
    </row>
    <row r="311" ht="12.6" customHeight="1" spans="1:15">
      <c r="A311" s="20">
        <f>IF(B311="户主",COUNTIF($B$5:B311,$B$5),"")</f>
        <v>120</v>
      </c>
      <c r="B311" s="26" t="s">
        <v>17</v>
      </c>
      <c r="C311" s="20" t="s">
        <v>392</v>
      </c>
      <c r="D311" s="47">
        <v>75</v>
      </c>
      <c r="E311" s="20" t="s">
        <v>19</v>
      </c>
      <c r="F311" s="20" t="s">
        <v>17</v>
      </c>
      <c r="G311" s="48">
        <v>3</v>
      </c>
      <c r="H311" s="20" t="s">
        <v>387</v>
      </c>
      <c r="I311" s="20" t="s">
        <v>43</v>
      </c>
      <c r="J311" s="27">
        <f>G311*130</f>
        <v>390</v>
      </c>
      <c r="K311" s="27">
        <v>2</v>
      </c>
      <c r="L311" s="15">
        <v>58</v>
      </c>
      <c r="M311" s="15">
        <f>J311+L311+L312</f>
        <v>506</v>
      </c>
      <c r="N311" s="15">
        <v>15</v>
      </c>
      <c r="O311" s="15">
        <f>M311*3+N311</f>
        <v>1533</v>
      </c>
    </row>
    <row r="312" ht="12.6" customHeight="1" spans="1:15">
      <c r="A312" s="20" t="str">
        <f>IF(B312="户主",COUNTIF($B$5:B312,$B$5),"")</f>
        <v/>
      </c>
      <c r="B312" s="26" t="s">
        <v>22</v>
      </c>
      <c r="C312" s="20" t="s">
        <v>393</v>
      </c>
      <c r="D312" s="47">
        <v>74</v>
      </c>
      <c r="E312" s="20" t="s">
        <v>24</v>
      </c>
      <c r="F312" s="20" t="s">
        <v>83</v>
      </c>
      <c r="G312" s="48"/>
      <c r="H312" s="20" t="s">
        <v>387</v>
      </c>
      <c r="I312" s="20" t="s">
        <v>43</v>
      </c>
      <c r="J312" s="26"/>
      <c r="K312" s="27">
        <v>2</v>
      </c>
      <c r="L312" s="15">
        <v>58</v>
      </c>
      <c r="M312" s="15"/>
      <c r="N312" s="15"/>
      <c r="O312" s="15"/>
    </row>
    <row r="313" ht="12.6" customHeight="1" spans="1:15">
      <c r="A313" s="20" t="str">
        <f>IF(B313="户主",COUNTIF($B$5:B313,$B$5),"")</f>
        <v/>
      </c>
      <c r="B313" s="26" t="s">
        <v>22</v>
      </c>
      <c r="C313" s="20" t="s">
        <v>394</v>
      </c>
      <c r="D313" s="47">
        <v>47</v>
      </c>
      <c r="E313" s="20" t="s">
        <v>24</v>
      </c>
      <c r="F313" s="20" t="s">
        <v>46</v>
      </c>
      <c r="G313" s="48"/>
      <c r="H313" s="20" t="s">
        <v>387</v>
      </c>
      <c r="I313" s="20" t="s">
        <v>43</v>
      </c>
      <c r="J313" s="20"/>
      <c r="K313" s="54"/>
      <c r="L313" s="70"/>
      <c r="M313" s="15"/>
      <c r="N313" s="15"/>
      <c r="O313" s="15"/>
    </row>
    <row r="314" ht="12.6" customHeight="1" spans="1:15">
      <c r="A314" s="20">
        <f>IF(B314="户主",COUNTIF($B$5:B314,$B$5),"")</f>
        <v>121</v>
      </c>
      <c r="B314" s="26" t="s">
        <v>17</v>
      </c>
      <c r="C314" s="20" t="s">
        <v>395</v>
      </c>
      <c r="D314" s="47">
        <v>46</v>
      </c>
      <c r="E314" s="26" t="s">
        <v>19</v>
      </c>
      <c r="F314" s="20" t="s">
        <v>17</v>
      </c>
      <c r="G314" s="48">
        <v>2</v>
      </c>
      <c r="H314" s="20" t="s">
        <v>396</v>
      </c>
      <c r="I314" s="20" t="s">
        <v>21</v>
      </c>
      <c r="J314" s="27">
        <f>G314*289</f>
        <v>578</v>
      </c>
      <c r="K314" s="20"/>
      <c r="L314" s="20"/>
      <c r="M314" s="15">
        <f>J314+L315</f>
        <v>636</v>
      </c>
      <c r="N314" s="15">
        <v>15</v>
      </c>
      <c r="O314" s="15">
        <f>M314*3+N314</f>
        <v>1923</v>
      </c>
    </row>
    <row r="315" ht="12.6" customHeight="1" spans="1:15">
      <c r="A315" s="20" t="str">
        <f>IF(B315="户主",COUNTIF($B$5:B315,$B$5),"")</f>
        <v/>
      </c>
      <c r="B315" s="20" t="s">
        <v>22</v>
      </c>
      <c r="C315" s="20" t="s">
        <v>397</v>
      </c>
      <c r="D315" s="47">
        <v>72</v>
      </c>
      <c r="E315" s="26" t="s">
        <v>19</v>
      </c>
      <c r="F315" s="20" t="s">
        <v>88</v>
      </c>
      <c r="G315" s="48"/>
      <c r="H315" s="20" t="s">
        <v>396</v>
      </c>
      <c r="I315" s="20" t="s">
        <v>21</v>
      </c>
      <c r="J315" s="20"/>
      <c r="K315" s="20">
        <v>2</v>
      </c>
      <c r="L315" s="20">
        <v>58</v>
      </c>
      <c r="M315" s="15"/>
      <c r="N315" s="15"/>
      <c r="O315" s="15"/>
    </row>
    <row r="316" ht="12.6" customHeight="1" spans="1:15">
      <c r="A316" s="20">
        <f>IF(B316="户主",COUNTIF($B$5:B316,$B$5),"")</f>
        <v>122</v>
      </c>
      <c r="B316" s="26" t="s">
        <v>17</v>
      </c>
      <c r="C316" s="20" t="s">
        <v>398</v>
      </c>
      <c r="D316" s="47">
        <v>63</v>
      </c>
      <c r="E316" s="26" t="s">
        <v>19</v>
      </c>
      <c r="F316" s="20" t="s">
        <v>17</v>
      </c>
      <c r="G316" s="48">
        <v>4</v>
      </c>
      <c r="H316" s="20" t="s">
        <v>396</v>
      </c>
      <c r="I316" s="20" t="s">
        <v>43</v>
      </c>
      <c r="J316" s="27">
        <f>G316*130</f>
        <v>520</v>
      </c>
      <c r="K316" s="20"/>
      <c r="L316" s="20"/>
      <c r="M316" s="15">
        <f>J316+L318</f>
        <v>578</v>
      </c>
      <c r="N316" s="15">
        <v>15</v>
      </c>
      <c r="O316" s="15">
        <f>M316*3+N316</f>
        <v>1749</v>
      </c>
    </row>
    <row r="317" ht="12.6" customHeight="1" spans="1:15">
      <c r="A317" s="20" t="str">
        <f>IF(B317="户主",COUNTIF($B$5:B317,$B$5),"")</f>
        <v/>
      </c>
      <c r="B317" s="20" t="s">
        <v>22</v>
      </c>
      <c r="C317" s="20" t="s">
        <v>399</v>
      </c>
      <c r="D317" s="47">
        <v>53</v>
      </c>
      <c r="E317" s="26" t="s">
        <v>24</v>
      </c>
      <c r="F317" s="20" t="s">
        <v>83</v>
      </c>
      <c r="G317" s="48"/>
      <c r="H317" s="20" t="s">
        <v>396</v>
      </c>
      <c r="I317" s="20" t="s">
        <v>43</v>
      </c>
      <c r="J317" s="20"/>
      <c r="K317" s="20"/>
      <c r="L317" s="20"/>
      <c r="M317" s="15"/>
      <c r="N317" s="15"/>
      <c r="O317" s="15"/>
    </row>
    <row r="318" ht="12.6" customHeight="1" spans="1:15">
      <c r="A318" s="20" t="str">
        <f>IF(B318="户主",COUNTIF($B$5:B318,$B$5),"")</f>
        <v/>
      </c>
      <c r="B318" s="20" t="s">
        <v>22</v>
      </c>
      <c r="C318" s="20" t="s">
        <v>400</v>
      </c>
      <c r="D318" s="47">
        <v>94</v>
      </c>
      <c r="E318" s="26" t="s">
        <v>24</v>
      </c>
      <c r="F318" s="20" t="s">
        <v>149</v>
      </c>
      <c r="G318" s="48"/>
      <c r="H318" s="20" t="s">
        <v>396</v>
      </c>
      <c r="I318" s="20" t="s">
        <v>43</v>
      </c>
      <c r="J318" s="20"/>
      <c r="K318" s="20">
        <v>2</v>
      </c>
      <c r="L318" s="15">
        <v>58</v>
      </c>
      <c r="M318" s="15"/>
      <c r="N318" s="15"/>
      <c r="O318" s="15"/>
    </row>
    <row r="319" ht="12.6" customHeight="1" spans="1:15">
      <c r="A319" s="20" t="str">
        <f>IF(B319="户主",COUNTIF($B$5:B319,$B$5),"")</f>
        <v/>
      </c>
      <c r="B319" s="20" t="s">
        <v>22</v>
      </c>
      <c r="C319" s="20" t="s">
        <v>401</v>
      </c>
      <c r="D319" s="47">
        <v>30</v>
      </c>
      <c r="E319" s="26" t="s">
        <v>19</v>
      </c>
      <c r="F319" s="20" t="s">
        <v>155</v>
      </c>
      <c r="G319" s="48"/>
      <c r="H319" s="20" t="s">
        <v>396</v>
      </c>
      <c r="I319" s="20" t="s">
        <v>43</v>
      </c>
      <c r="J319" s="20"/>
      <c r="K319" s="20"/>
      <c r="L319" s="20"/>
      <c r="M319" s="15"/>
      <c r="N319" s="15"/>
      <c r="O319" s="15"/>
    </row>
    <row r="320" ht="12.6" customHeight="1" spans="1:15">
      <c r="A320" s="20">
        <f>IF(B320="户主",COUNTIF($B$5:B320,$B$5),"")</f>
        <v>123</v>
      </c>
      <c r="B320" s="26" t="s">
        <v>17</v>
      </c>
      <c r="C320" s="20" t="s">
        <v>402</v>
      </c>
      <c r="D320" s="47">
        <v>73</v>
      </c>
      <c r="E320" s="20" t="s">
        <v>19</v>
      </c>
      <c r="F320" s="26" t="s">
        <v>17</v>
      </c>
      <c r="G320" s="48">
        <v>3</v>
      </c>
      <c r="H320" s="20" t="s">
        <v>396</v>
      </c>
      <c r="I320" s="20" t="s">
        <v>21</v>
      </c>
      <c r="J320" s="27">
        <f>G320*289</f>
        <v>867</v>
      </c>
      <c r="K320" s="54">
        <v>5</v>
      </c>
      <c r="L320" s="15">
        <v>87</v>
      </c>
      <c r="M320" s="15">
        <f>J320+L320</f>
        <v>954</v>
      </c>
      <c r="N320" s="15">
        <v>15</v>
      </c>
      <c r="O320" s="15">
        <f>M320*3+N320</f>
        <v>2877</v>
      </c>
    </row>
    <row r="321" ht="12.6" customHeight="1" spans="1:15">
      <c r="A321" s="20" t="str">
        <f>IF(B321="户主",COUNTIF($B$5:B321,$B$5),"")</f>
        <v/>
      </c>
      <c r="B321" s="26" t="s">
        <v>22</v>
      </c>
      <c r="C321" s="20" t="s">
        <v>403</v>
      </c>
      <c r="D321" s="47">
        <v>60</v>
      </c>
      <c r="E321" s="20" t="s">
        <v>24</v>
      </c>
      <c r="F321" s="20" t="s">
        <v>83</v>
      </c>
      <c r="G321" s="48"/>
      <c r="H321" s="20" t="s">
        <v>396</v>
      </c>
      <c r="I321" s="20" t="s">
        <v>21</v>
      </c>
      <c r="J321" s="72"/>
      <c r="K321" s="54"/>
      <c r="L321" s="40"/>
      <c r="M321" s="15"/>
      <c r="N321" s="15"/>
      <c r="O321" s="15"/>
    </row>
    <row r="322" ht="12.6" customHeight="1" spans="1:15">
      <c r="A322" s="20" t="str">
        <f>IF(B322="户主",COUNTIF($B$5:B322,$B$5),"")</f>
        <v/>
      </c>
      <c r="B322" s="26" t="s">
        <v>22</v>
      </c>
      <c r="C322" s="20" t="s">
        <v>404</v>
      </c>
      <c r="D322" s="47">
        <v>35</v>
      </c>
      <c r="E322" s="20" t="s">
        <v>19</v>
      </c>
      <c r="F322" s="20" t="s">
        <v>31</v>
      </c>
      <c r="G322" s="48"/>
      <c r="H322" s="20" t="s">
        <v>396</v>
      </c>
      <c r="I322" s="20" t="s">
        <v>21</v>
      </c>
      <c r="J322" s="20"/>
      <c r="K322" s="73"/>
      <c r="L322" s="40"/>
      <c r="M322" s="15"/>
      <c r="N322" s="15"/>
      <c r="O322" s="15"/>
    </row>
    <row r="323" ht="12.6" customHeight="1" spans="1:15">
      <c r="A323" s="20">
        <f>IF(B323="户主",COUNTIF($B$5:B323,$B$5),"")</f>
        <v>124</v>
      </c>
      <c r="B323" s="26" t="s">
        <v>17</v>
      </c>
      <c r="C323" s="20" t="s">
        <v>405</v>
      </c>
      <c r="D323" s="47">
        <v>55</v>
      </c>
      <c r="E323" s="20" t="s">
        <v>19</v>
      </c>
      <c r="F323" s="20" t="s">
        <v>17</v>
      </c>
      <c r="G323" s="48">
        <v>1</v>
      </c>
      <c r="H323" s="20" t="s">
        <v>396</v>
      </c>
      <c r="I323" s="20" t="s">
        <v>39</v>
      </c>
      <c r="J323" s="27">
        <f>G323*245</f>
        <v>245</v>
      </c>
      <c r="K323" s="54"/>
      <c r="L323" s="40"/>
      <c r="M323" s="15">
        <f>J323+L323</f>
        <v>245</v>
      </c>
      <c r="N323" s="15">
        <v>15</v>
      </c>
      <c r="O323" s="15">
        <f>M323*3+N323</f>
        <v>750</v>
      </c>
    </row>
    <row r="324" ht="12.6" customHeight="1" spans="1:15">
      <c r="A324" s="20">
        <f>IF(B324="户主",COUNTIF($B$5:B324,$B$5),"")</f>
        <v>125</v>
      </c>
      <c r="B324" s="26" t="s">
        <v>17</v>
      </c>
      <c r="C324" s="20" t="s">
        <v>406</v>
      </c>
      <c r="D324" s="47">
        <v>48</v>
      </c>
      <c r="E324" s="20" t="s">
        <v>19</v>
      </c>
      <c r="F324" s="20" t="s">
        <v>17</v>
      </c>
      <c r="G324" s="48">
        <v>4</v>
      </c>
      <c r="H324" s="20" t="s">
        <v>396</v>
      </c>
      <c r="I324" s="20" t="s">
        <v>39</v>
      </c>
      <c r="J324" s="27">
        <f>G324*245</f>
        <v>980</v>
      </c>
      <c r="K324" s="54"/>
      <c r="L324" s="40"/>
      <c r="M324" s="15">
        <f>J324+L324+L325+L326+L327</f>
        <v>980</v>
      </c>
      <c r="N324" s="15">
        <v>15</v>
      </c>
      <c r="O324" s="15">
        <f>M324*3+N324</f>
        <v>2955</v>
      </c>
    </row>
    <row r="325" ht="12.6" customHeight="1" spans="1:15">
      <c r="A325" s="20" t="str">
        <f>IF(B325="户主",COUNTIF($B$5:B325,$B$5),"")</f>
        <v/>
      </c>
      <c r="B325" s="26" t="s">
        <v>22</v>
      </c>
      <c r="C325" s="20" t="s">
        <v>407</v>
      </c>
      <c r="D325" s="47">
        <v>45</v>
      </c>
      <c r="E325" s="20" t="s">
        <v>24</v>
      </c>
      <c r="F325" s="20" t="s">
        <v>83</v>
      </c>
      <c r="G325" s="48"/>
      <c r="H325" s="20" t="s">
        <v>396</v>
      </c>
      <c r="I325" s="20" t="s">
        <v>39</v>
      </c>
      <c r="J325" s="26"/>
      <c r="K325" s="54"/>
      <c r="L325" s="40"/>
      <c r="M325" s="15"/>
      <c r="N325" s="15"/>
      <c r="O325" s="15"/>
    </row>
    <row r="326" ht="12.6" customHeight="1" spans="1:15">
      <c r="A326" s="20" t="str">
        <f>IF(B326="户主",COUNTIF($B$5:B326,$B$5),"")</f>
        <v/>
      </c>
      <c r="B326" s="26" t="s">
        <v>22</v>
      </c>
      <c r="C326" s="20" t="s">
        <v>408</v>
      </c>
      <c r="D326" s="47">
        <v>15</v>
      </c>
      <c r="E326" s="20" t="s">
        <v>19</v>
      </c>
      <c r="F326" s="20" t="s">
        <v>31</v>
      </c>
      <c r="G326" s="48"/>
      <c r="H326" s="20" t="s">
        <v>396</v>
      </c>
      <c r="I326" s="20" t="s">
        <v>39</v>
      </c>
      <c r="J326" s="26"/>
      <c r="K326" s="54"/>
      <c r="L326" s="40"/>
      <c r="M326" s="15"/>
      <c r="N326" s="15"/>
      <c r="O326" s="15"/>
    </row>
    <row r="327" ht="12.6" customHeight="1" spans="1:15">
      <c r="A327" s="20" t="str">
        <f>IF(B327="户主",COUNTIF($B$5:B327,$B$5),"")</f>
        <v/>
      </c>
      <c r="B327" s="26" t="s">
        <v>22</v>
      </c>
      <c r="C327" s="20" t="s">
        <v>409</v>
      </c>
      <c r="D327" s="47">
        <v>21</v>
      </c>
      <c r="E327" s="20" t="s">
        <v>24</v>
      </c>
      <c r="F327" s="20" t="s">
        <v>27</v>
      </c>
      <c r="G327" s="48"/>
      <c r="H327" s="20" t="s">
        <v>396</v>
      </c>
      <c r="I327" s="20" t="s">
        <v>39</v>
      </c>
      <c r="J327" s="26"/>
      <c r="K327" s="74"/>
      <c r="L327" s="40"/>
      <c r="M327" s="15"/>
      <c r="N327" s="15"/>
      <c r="O327" s="15"/>
    </row>
    <row r="328" ht="12.6" customHeight="1" spans="1:15">
      <c r="A328" s="20">
        <f>IF(B328="户主",COUNTIF($B$5:B328,$B$5),"")</f>
        <v>126</v>
      </c>
      <c r="B328" s="26" t="s">
        <v>17</v>
      </c>
      <c r="C328" s="20" t="s">
        <v>410</v>
      </c>
      <c r="D328" s="47">
        <v>60</v>
      </c>
      <c r="E328" s="26" t="s">
        <v>19</v>
      </c>
      <c r="F328" s="20" t="s">
        <v>17</v>
      </c>
      <c r="G328" s="48">
        <v>2</v>
      </c>
      <c r="H328" s="20" t="s">
        <v>411</v>
      </c>
      <c r="I328" s="20" t="s">
        <v>21</v>
      </c>
      <c r="J328" s="27">
        <f>G328*289</f>
        <v>578</v>
      </c>
      <c r="K328" s="20">
        <v>6</v>
      </c>
      <c r="L328" s="20">
        <v>145</v>
      </c>
      <c r="M328" s="15">
        <f>J328+L328+L329</f>
        <v>810</v>
      </c>
      <c r="N328" s="15">
        <v>15</v>
      </c>
      <c r="O328" s="15">
        <f>M328*3+N328</f>
        <v>2445</v>
      </c>
    </row>
    <row r="329" ht="12.6" customHeight="1" spans="1:15">
      <c r="A329" s="20" t="str">
        <f>IF(B329="户主",COUNTIF($B$5:B329,$B$5),"")</f>
        <v/>
      </c>
      <c r="B329" s="20" t="s">
        <v>22</v>
      </c>
      <c r="C329" s="20" t="s">
        <v>412</v>
      </c>
      <c r="D329" s="47">
        <v>54</v>
      </c>
      <c r="E329" s="26" t="s">
        <v>24</v>
      </c>
      <c r="F329" s="20" t="s">
        <v>83</v>
      </c>
      <c r="G329" s="48"/>
      <c r="H329" s="20" t="s">
        <v>411</v>
      </c>
      <c r="I329" s="20" t="s">
        <v>21</v>
      </c>
      <c r="J329" s="20"/>
      <c r="K329" s="20">
        <v>5</v>
      </c>
      <c r="L329" s="15">
        <v>87</v>
      </c>
      <c r="M329" s="15"/>
      <c r="N329" s="15"/>
      <c r="O329" s="15"/>
    </row>
    <row r="330" ht="12.6" customHeight="1" spans="1:15">
      <c r="A330" s="20">
        <f>IF(B330="户主",COUNTIF($B$5:B330,$B$5),"")</f>
        <v>127</v>
      </c>
      <c r="B330" s="26" t="s">
        <v>17</v>
      </c>
      <c r="C330" s="20" t="s">
        <v>413</v>
      </c>
      <c r="D330" s="47">
        <v>59</v>
      </c>
      <c r="E330" s="26" t="s">
        <v>19</v>
      </c>
      <c r="F330" s="20" t="s">
        <v>17</v>
      </c>
      <c r="G330" s="48">
        <v>3</v>
      </c>
      <c r="H330" s="20" t="s">
        <v>411</v>
      </c>
      <c r="I330" s="20" t="s">
        <v>21</v>
      </c>
      <c r="J330" s="27">
        <f>G330*289</f>
        <v>867</v>
      </c>
      <c r="K330" s="20"/>
      <c r="L330" s="20"/>
      <c r="M330" s="15">
        <f>J330+L331</f>
        <v>1012</v>
      </c>
      <c r="N330" s="15">
        <v>15</v>
      </c>
      <c r="O330" s="15">
        <f>M330*3+N330</f>
        <v>3051</v>
      </c>
    </row>
    <row r="331" ht="12.6" customHeight="1" spans="1:15">
      <c r="A331" s="20" t="str">
        <f>IF(B331="户主",COUNTIF($B$5:B331,$B$5),"")</f>
        <v/>
      </c>
      <c r="B331" s="20" t="s">
        <v>22</v>
      </c>
      <c r="C331" s="20" t="s">
        <v>414</v>
      </c>
      <c r="D331" s="47">
        <v>54</v>
      </c>
      <c r="E331" s="26" t="s">
        <v>24</v>
      </c>
      <c r="F331" s="20" t="s">
        <v>204</v>
      </c>
      <c r="G331" s="48"/>
      <c r="H331" s="20" t="s">
        <v>411</v>
      </c>
      <c r="I331" s="20" t="s">
        <v>21</v>
      </c>
      <c r="J331" s="20"/>
      <c r="K331" s="20">
        <v>6</v>
      </c>
      <c r="L331" s="20">
        <v>145</v>
      </c>
      <c r="M331" s="15"/>
      <c r="N331" s="15"/>
      <c r="O331" s="15"/>
    </row>
    <row r="332" ht="12.6" customHeight="1" spans="1:15">
      <c r="A332" s="20" t="str">
        <f>IF(B332="户主",COUNTIF($B$5:B332,$B$5),"")</f>
        <v/>
      </c>
      <c r="B332" s="20" t="s">
        <v>22</v>
      </c>
      <c r="C332" s="20" t="s">
        <v>415</v>
      </c>
      <c r="D332" s="47">
        <v>29</v>
      </c>
      <c r="E332" s="26" t="s">
        <v>24</v>
      </c>
      <c r="F332" s="20" t="s">
        <v>416</v>
      </c>
      <c r="G332" s="48"/>
      <c r="H332" s="20" t="s">
        <v>411</v>
      </c>
      <c r="I332" s="20" t="s">
        <v>21</v>
      </c>
      <c r="J332" s="20"/>
      <c r="K332" s="20"/>
      <c r="L332" s="20"/>
      <c r="M332" s="15"/>
      <c r="N332" s="15"/>
      <c r="O332" s="15"/>
    </row>
    <row r="333" ht="12.6" customHeight="1" spans="1:15">
      <c r="A333" s="20">
        <f>IF(B333="户主",COUNTIF($B$5:B333,$B$5),"")</f>
        <v>128</v>
      </c>
      <c r="B333" s="26" t="s">
        <v>17</v>
      </c>
      <c r="C333" s="20" t="s">
        <v>417</v>
      </c>
      <c r="D333" s="47">
        <v>66</v>
      </c>
      <c r="E333" s="26" t="s">
        <v>19</v>
      </c>
      <c r="F333" s="20" t="s">
        <v>17</v>
      </c>
      <c r="G333" s="48">
        <v>3</v>
      </c>
      <c r="H333" s="20" t="s">
        <v>411</v>
      </c>
      <c r="I333" s="20" t="s">
        <v>39</v>
      </c>
      <c r="J333" s="27">
        <f>G333*245</f>
        <v>735</v>
      </c>
      <c r="K333" s="20"/>
      <c r="L333" s="20"/>
      <c r="M333" s="15">
        <f>J333+L333</f>
        <v>735</v>
      </c>
      <c r="N333" s="15">
        <v>15</v>
      </c>
      <c r="O333" s="15">
        <f>M333*3+N333</f>
        <v>2220</v>
      </c>
    </row>
    <row r="334" ht="12.6" customHeight="1" spans="1:15">
      <c r="A334" s="20" t="str">
        <f>IF(B334="户主",COUNTIF($B$5:B334,$B$5),"")</f>
        <v/>
      </c>
      <c r="B334" s="20" t="s">
        <v>22</v>
      </c>
      <c r="C334" s="20" t="s">
        <v>418</v>
      </c>
      <c r="D334" s="47">
        <v>62</v>
      </c>
      <c r="E334" s="26" t="s">
        <v>24</v>
      </c>
      <c r="F334" s="20" t="s">
        <v>83</v>
      </c>
      <c r="G334" s="48"/>
      <c r="H334" s="20" t="s">
        <v>411</v>
      </c>
      <c r="I334" s="20" t="s">
        <v>39</v>
      </c>
      <c r="J334" s="20"/>
      <c r="K334" s="20"/>
      <c r="L334" s="20"/>
      <c r="M334" s="15"/>
      <c r="N334" s="15"/>
      <c r="O334" s="15"/>
    </row>
    <row r="335" ht="12.6" customHeight="1" spans="1:15">
      <c r="A335" s="20" t="str">
        <f>IF(B335="户主",COUNTIF($B$5:B335,$B$5),"")</f>
        <v/>
      </c>
      <c r="B335" s="20" t="s">
        <v>22</v>
      </c>
      <c r="C335" s="20" t="s">
        <v>419</v>
      </c>
      <c r="D335" s="47">
        <v>24</v>
      </c>
      <c r="E335" s="26" t="s">
        <v>24</v>
      </c>
      <c r="F335" s="20" t="s">
        <v>268</v>
      </c>
      <c r="G335" s="48"/>
      <c r="H335" s="20" t="s">
        <v>411</v>
      </c>
      <c r="I335" s="20" t="s">
        <v>39</v>
      </c>
      <c r="J335" s="20"/>
      <c r="K335" s="20"/>
      <c r="L335" s="20"/>
      <c r="M335" s="15"/>
      <c r="N335" s="15"/>
      <c r="O335" s="15"/>
    </row>
    <row r="336" ht="12.6" customHeight="1" spans="1:15">
      <c r="A336" s="20">
        <f>IF(B336="户主",COUNTIF($B$5:B336,$B$5),"")</f>
        <v>129</v>
      </c>
      <c r="B336" s="26" t="s">
        <v>17</v>
      </c>
      <c r="C336" s="20" t="s">
        <v>420</v>
      </c>
      <c r="D336" s="47">
        <v>63</v>
      </c>
      <c r="E336" s="26" t="s">
        <v>19</v>
      </c>
      <c r="F336" s="20" t="s">
        <v>17</v>
      </c>
      <c r="G336" s="48">
        <v>3</v>
      </c>
      <c r="H336" s="20" t="s">
        <v>411</v>
      </c>
      <c r="I336" s="20" t="s">
        <v>39</v>
      </c>
      <c r="J336" s="27">
        <f>G336*245</f>
        <v>735</v>
      </c>
      <c r="K336" s="20"/>
      <c r="L336" s="20"/>
      <c r="M336" s="15">
        <f>J336+L338</f>
        <v>793</v>
      </c>
      <c r="N336" s="15">
        <v>15</v>
      </c>
      <c r="O336" s="15">
        <f>M336*3+N336</f>
        <v>2394</v>
      </c>
    </row>
    <row r="337" ht="12.6" customHeight="1" spans="1:15">
      <c r="A337" s="20" t="str">
        <f>IF(B337="户主",COUNTIF($B$5:B337,$B$5),"")</f>
        <v/>
      </c>
      <c r="B337" s="20" t="s">
        <v>22</v>
      </c>
      <c r="C337" s="20" t="s">
        <v>421</v>
      </c>
      <c r="D337" s="47">
        <v>19</v>
      </c>
      <c r="E337" s="26" t="s">
        <v>24</v>
      </c>
      <c r="F337" s="20" t="s">
        <v>422</v>
      </c>
      <c r="G337" s="48"/>
      <c r="H337" s="20" t="s">
        <v>411</v>
      </c>
      <c r="I337" s="20" t="s">
        <v>39</v>
      </c>
      <c r="J337" s="20"/>
      <c r="K337" s="20"/>
      <c r="L337" s="20"/>
      <c r="M337" s="15"/>
      <c r="N337" s="15"/>
      <c r="O337" s="15"/>
    </row>
    <row r="338" ht="12.6" customHeight="1" spans="1:15">
      <c r="A338" s="20" t="str">
        <f>IF(B338="户主",COUNTIF($B$5:B338,$B$5),"")</f>
        <v/>
      </c>
      <c r="B338" s="20" t="s">
        <v>22</v>
      </c>
      <c r="C338" s="20" t="s">
        <v>423</v>
      </c>
      <c r="D338" s="47">
        <v>94</v>
      </c>
      <c r="E338" s="26" t="s">
        <v>24</v>
      </c>
      <c r="F338" s="20" t="s">
        <v>149</v>
      </c>
      <c r="G338" s="48"/>
      <c r="H338" s="20" t="s">
        <v>411</v>
      </c>
      <c r="I338" s="20" t="s">
        <v>39</v>
      </c>
      <c r="J338" s="20"/>
      <c r="K338" s="20">
        <v>2</v>
      </c>
      <c r="L338" s="15">
        <v>58</v>
      </c>
      <c r="M338" s="15"/>
      <c r="N338" s="15"/>
      <c r="O338" s="15"/>
    </row>
    <row r="339" ht="12.6" customHeight="1" spans="1:15">
      <c r="A339" s="20">
        <f>IF(B339="户主",COUNTIF($B$5:B339,$B$5),"")</f>
        <v>130</v>
      </c>
      <c r="B339" s="20" t="s">
        <v>17</v>
      </c>
      <c r="C339" s="20" t="s">
        <v>424</v>
      </c>
      <c r="D339" s="47">
        <v>50</v>
      </c>
      <c r="E339" s="20" t="s">
        <v>19</v>
      </c>
      <c r="F339" s="20" t="s">
        <v>17</v>
      </c>
      <c r="G339" s="48">
        <v>6</v>
      </c>
      <c r="H339" s="20" t="s">
        <v>411</v>
      </c>
      <c r="I339" s="20" t="s">
        <v>39</v>
      </c>
      <c r="J339" s="27">
        <f>G339*245</f>
        <v>1470</v>
      </c>
      <c r="K339" s="20"/>
      <c r="L339" s="20"/>
      <c r="M339" s="15">
        <f>J339+L341+L342+L343</f>
        <v>1673</v>
      </c>
      <c r="N339" s="15">
        <v>15</v>
      </c>
      <c r="O339" s="15">
        <f>M339*3+N339</f>
        <v>5034</v>
      </c>
    </row>
    <row r="340" ht="12.6" customHeight="1" spans="1:15">
      <c r="A340" s="20" t="str">
        <f>IF(B340="户主",COUNTIF($B$5:B340,$B$5),"")</f>
        <v/>
      </c>
      <c r="B340" s="20" t="s">
        <v>22</v>
      </c>
      <c r="C340" s="20" t="s">
        <v>425</v>
      </c>
      <c r="D340" s="47">
        <v>52</v>
      </c>
      <c r="E340" s="20" t="s">
        <v>24</v>
      </c>
      <c r="F340" s="20" t="s">
        <v>83</v>
      </c>
      <c r="G340" s="48"/>
      <c r="H340" s="20" t="s">
        <v>411</v>
      </c>
      <c r="I340" s="20" t="s">
        <v>39</v>
      </c>
      <c r="J340" s="20"/>
      <c r="K340" s="20"/>
      <c r="L340" s="20"/>
      <c r="M340" s="15"/>
      <c r="N340" s="15"/>
      <c r="O340" s="15"/>
    </row>
    <row r="341" ht="12.6" customHeight="1" spans="1:15">
      <c r="A341" s="20" t="str">
        <f>IF(B341="户主",COUNTIF($B$5:B341,$B$5),"")</f>
        <v/>
      </c>
      <c r="B341" s="20" t="s">
        <v>22</v>
      </c>
      <c r="C341" s="20" t="s">
        <v>426</v>
      </c>
      <c r="D341" s="47">
        <v>73</v>
      </c>
      <c r="E341" s="20" t="s">
        <v>24</v>
      </c>
      <c r="F341" s="20" t="s">
        <v>149</v>
      </c>
      <c r="G341" s="48"/>
      <c r="H341" s="20" t="s">
        <v>411</v>
      </c>
      <c r="I341" s="20" t="s">
        <v>39</v>
      </c>
      <c r="J341" s="20"/>
      <c r="K341" s="20">
        <v>2</v>
      </c>
      <c r="L341" s="2">
        <v>58</v>
      </c>
      <c r="M341" s="15"/>
      <c r="N341" s="15"/>
      <c r="O341" s="15"/>
    </row>
    <row r="342" ht="12.6" customHeight="1" spans="1:15">
      <c r="A342" s="20" t="str">
        <f>IF(B342="户主",COUNTIF($B$5:B342,$B$5),"")</f>
        <v/>
      </c>
      <c r="B342" s="20" t="s">
        <v>22</v>
      </c>
      <c r="C342" s="20" t="s">
        <v>427</v>
      </c>
      <c r="D342" s="47">
        <v>78</v>
      </c>
      <c r="E342" s="20" t="s">
        <v>19</v>
      </c>
      <c r="F342" s="20" t="s">
        <v>88</v>
      </c>
      <c r="G342" s="48"/>
      <c r="H342" s="20" t="s">
        <v>411</v>
      </c>
      <c r="I342" s="20" t="s">
        <v>39</v>
      </c>
      <c r="J342" s="20"/>
      <c r="K342" s="20">
        <v>2</v>
      </c>
      <c r="L342" s="20">
        <v>58</v>
      </c>
      <c r="M342" s="15"/>
      <c r="N342" s="15"/>
      <c r="O342" s="15"/>
    </row>
    <row r="343" ht="12.6" customHeight="1" spans="1:15">
      <c r="A343" s="20" t="str">
        <f>IF(B343="户主",COUNTIF($B$5:B343,$B$5),"")</f>
        <v/>
      </c>
      <c r="B343" s="20" t="s">
        <v>22</v>
      </c>
      <c r="C343" s="20" t="s">
        <v>428</v>
      </c>
      <c r="D343" s="47">
        <v>14</v>
      </c>
      <c r="E343" s="20" t="s">
        <v>19</v>
      </c>
      <c r="F343" s="20" t="s">
        <v>31</v>
      </c>
      <c r="G343" s="48"/>
      <c r="H343" s="20" t="s">
        <v>411</v>
      </c>
      <c r="I343" s="20" t="s">
        <v>39</v>
      </c>
      <c r="J343" s="20"/>
      <c r="K343" s="20">
        <v>3</v>
      </c>
      <c r="L343" s="20">
        <v>87</v>
      </c>
      <c r="M343" s="15"/>
      <c r="N343" s="15"/>
      <c r="O343" s="15"/>
    </row>
    <row r="344" ht="12.6" customHeight="1" spans="1:15">
      <c r="A344" s="20" t="str">
        <f>IF(B344="户主",COUNTIF($B$5:B344,$B$5),"")</f>
        <v/>
      </c>
      <c r="B344" s="20" t="s">
        <v>22</v>
      </c>
      <c r="C344" s="20" t="s">
        <v>429</v>
      </c>
      <c r="D344" s="47">
        <v>19</v>
      </c>
      <c r="E344" s="20" t="s">
        <v>19</v>
      </c>
      <c r="F344" s="20" t="s">
        <v>31</v>
      </c>
      <c r="G344" s="48"/>
      <c r="H344" s="20" t="s">
        <v>411</v>
      </c>
      <c r="I344" s="20" t="s">
        <v>39</v>
      </c>
      <c r="J344" s="20"/>
      <c r="K344" s="20"/>
      <c r="L344" s="20"/>
      <c r="M344" s="15"/>
      <c r="N344" s="15"/>
      <c r="O344" s="15"/>
    </row>
    <row r="345" ht="12.6" customHeight="1" spans="1:15">
      <c r="A345" s="20">
        <f>IF(B345="户主",COUNTIF($B$5:B345,$B$5),"")</f>
        <v>131</v>
      </c>
      <c r="B345" s="20" t="s">
        <v>17</v>
      </c>
      <c r="C345" s="20" t="s">
        <v>430</v>
      </c>
      <c r="D345" s="47">
        <v>47</v>
      </c>
      <c r="E345" s="20" t="s">
        <v>19</v>
      </c>
      <c r="F345" s="20" t="s">
        <v>17</v>
      </c>
      <c r="G345" s="48">
        <v>4</v>
      </c>
      <c r="H345" s="20" t="s">
        <v>411</v>
      </c>
      <c r="I345" s="20" t="s">
        <v>39</v>
      </c>
      <c r="J345" s="27">
        <f>G345*245</f>
        <v>980</v>
      </c>
      <c r="K345" s="20"/>
      <c r="L345" s="20"/>
      <c r="M345" s="15">
        <f>J345+L345</f>
        <v>980</v>
      </c>
      <c r="N345" s="15">
        <v>15</v>
      </c>
      <c r="O345" s="15">
        <f>M345*3+N345</f>
        <v>2955</v>
      </c>
    </row>
    <row r="346" ht="12.6" customHeight="1" spans="1:15">
      <c r="A346" s="20" t="str">
        <f>IF(B346="户主",COUNTIF($B$5:B346,$B$5),"")</f>
        <v/>
      </c>
      <c r="B346" s="20" t="s">
        <v>22</v>
      </c>
      <c r="C346" s="20" t="s">
        <v>431</v>
      </c>
      <c r="D346" s="47">
        <v>47</v>
      </c>
      <c r="E346" s="20" t="s">
        <v>24</v>
      </c>
      <c r="F346" s="20" t="s">
        <v>83</v>
      </c>
      <c r="G346" s="48"/>
      <c r="H346" s="20" t="s">
        <v>411</v>
      </c>
      <c r="I346" s="20" t="s">
        <v>39</v>
      </c>
      <c r="J346" s="20"/>
      <c r="K346" s="20"/>
      <c r="L346" s="20"/>
      <c r="M346" s="15"/>
      <c r="N346" s="15"/>
      <c r="O346" s="15"/>
    </row>
    <row r="347" ht="12.6" customHeight="1" spans="1:15">
      <c r="A347" s="20" t="str">
        <f>IF(B347="户主",COUNTIF($B$5:B347,$B$5),"")</f>
        <v/>
      </c>
      <c r="B347" s="20" t="s">
        <v>432</v>
      </c>
      <c r="C347" s="20" t="s">
        <v>433</v>
      </c>
      <c r="D347" s="47">
        <v>22</v>
      </c>
      <c r="E347" s="20" t="s">
        <v>19</v>
      </c>
      <c r="F347" s="20" t="s">
        <v>31</v>
      </c>
      <c r="G347" s="48"/>
      <c r="H347" s="20" t="s">
        <v>411</v>
      </c>
      <c r="I347" s="20" t="s">
        <v>39</v>
      </c>
      <c r="J347" s="20"/>
      <c r="K347" s="20"/>
      <c r="L347" s="20"/>
      <c r="M347" s="15"/>
      <c r="N347" s="15"/>
      <c r="O347" s="15"/>
    </row>
    <row r="348" ht="12.6" customHeight="1" spans="1:15">
      <c r="A348" s="20" t="str">
        <f>IF(B348="户主",COUNTIF($B$5:B348,$B$5),"")</f>
        <v/>
      </c>
      <c r="B348" s="20" t="s">
        <v>432</v>
      </c>
      <c r="C348" s="20" t="s">
        <v>434</v>
      </c>
      <c r="D348" s="47">
        <v>16</v>
      </c>
      <c r="E348" s="20" t="s">
        <v>24</v>
      </c>
      <c r="F348" s="20" t="s">
        <v>27</v>
      </c>
      <c r="G348" s="48"/>
      <c r="H348" s="20" t="s">
        <v>411</v>
      </c>
      <c r="I348" s="20" t="s">
        <v>39</v>
      </c>
      <c r="J348" s="20"/>
      <c r="K348" s="20"/>
      <c r="L348" s="20"/>
      <c r="M348" s="15"/>
      <c r="N348" s="15"/>
      <c r="O348" s="15"/>
    </row>
    <row r="349" ht="12.6" customHeight="1" spans="1:15">
      <c r="A349" s="20">
        <f>IF(B349="户主",COUNTIF($B$5:B349,$B$5),"")</f>
        <v>132</v>
      </c>
      <c r="B349" s="20" t="s">
        <v>17</v>
      </c>
      <c r="C349" s="20" t="s">
        <v>435</v>
      </c>
      <c r="D349" s="47">
        <v>54</v>
      </c>
      <c r="E349" s="20" t="s">
        <v>19</v>
      </c>
      <c r="F349" s="20" t="s">
        <v>17</v>
      </c>
      <c r="G349" s="48">
        <v>1</v>
      </c>
      <c r="H349" s="20" t="s">
        <v>436</v>
      </c>
      <c r="I349" s="20" t="s">
        <v>21</v>
      </c>
      <c r="J349" s="27">
        <f>G349*289</f>
        <v>289</v>
      </c>
      <c r="K349" s="20"/>
      <c r="L349" s="20"/>
      <c r="M349" s="15">
        <f>J349+L349</f>
        <v>289</v>
      </c>
      <c r="N349" s="15">
        <v>15</v>
      </c>
      <c r="O349" s="15">
        <f>M349*3+N349</f>
        <v>882</v>
      </c>
    </row>
    <row r="350" ht="12.6" customHeight="1" spans="1:15">
      <c r="A350" s="20">
        <f>IF(B350="户主",COUNTIF($B$5:B350,$B$5),"")</f>
        <v>133</v>
      </c>
      <c r="B350" s="20" t="s">
        <v>17</v>
      </c>
      <c r="C350" s="20" t="s">
        <v>437</v>
      </c>
      <c r="D350" s="22">
        <v>64</v>
      </c>
      <c r="E350" s="20" t="s">
        <v>24</v>
      </c>
      <c r="F350" s="20" t="s">
        <v>17</v>
      </c>
      <c r="G350" s="48">
        <v>2</v>
      </c>
      <c r="H350" s="20" t="s">
        <v>436</v>
      </c>
      <c r="I350" s="20" t="s">
        <v>21</v>
      </c>
      <c r="J350" s="27">
        <f>G350*289</f>
        <v>578</v>
      </c>
      <c r="K350" s="20">
        <v>4</v>
      </c>
      <c r="L350" s="20">
        <v>145</v>
      </c>
      <c r="M350" s="15">
        <f>J350+L350+L351</f>
        <v>723</v>
      </c>
      <c r="N350" s="15">
        <v>15</v>
      </c>
      <c r="O350" s="15">
        <f>M350*3+N350</f>
        <v>2184</v>
      </c>
    </row>
    <row r="351" ht="12.6" customHeight="1" spans="1:251">
      <c r="A351" s="48" t="str">
        <f>IF(B351="户主",COUNTIF($B$5:B351,$B$5),"")</f>
        <v/>
      </c>
      <c r="B351" s="20" t="s">
        <v>22</v>
      </c>
      <c r="C351" s="71" t="s">
        <v>438</v>
      </c>
      <c r="D351" s="21">
        <v>38</v>
      </c>
      <c r="E351" s="15" t="s">
        <v>19</v>
      </c>
      <c r="F351" s="15" t="s">
        <v>31</v>
      </c>
      <c r="G351" s="18"/>
      <c r="H351" s="20" t="s">
        <v>439</v>
      </c>
      <c r="I351" s="15" t="s">
        <v>21</v>
      </c>
      <c r="J351" s="15"/>
      <c r="K351" s="15"/>
      <c r="L351" s="15"/>
      <c r="M351" s="15"/>
      <c r="N351" s="15"/>
      <c r="O351" s="15"/>
      <c r="IP351" s="5"/>
      <c r="IQ351" s="5"/>
    </row>
    <row r="352" ht="12.6" customHeight="1" spans="1:15">
      <c r="A352" s="20">
        <f>IF(B352="户主",COUNTIF($B$5:B352,$B$5),"")</f>
        <v>134</v>
      </c>
      <c r="B352" s="20" t="s">
        <v>17</v>
      </c>
      <c r="C352" s="20" t="s">
        <v>440</v>
      </c>
      <c r="D352" s="47">
        <v>40</v>
      </c>
      <c r="E352" s="20" t="s">
        <v>19</v>
      </c>
      <c r="F352" s="20" t="s">
        <v>17</v>
      </c>
      <c r="G352" s="48">
        <v>4</v>
      </c>
      <c r="H352" s="20" t="s">
        <v>436</v>
      </c>
      <c r="I352" s="20" t="s">
        <v>39</v>
      </c>
      <c r="J352" s="27">
        <f>G352*245</f>
        <v>980</v>
      </c>
      <c r="K352" s="20"/>
      <c r="L352" s="20"/>
      <c r="M352" s="15">
        <f>J352+L353</f>
        <v>1067</v>
      </c>
      <c r="N352" s="15">
        <v>15</v>
      </c>
      <c r="O352" s="15">
        <f>M352*3+N352</f>
        <v>3216</v>
      </c>
    </row>
    <row r="353" ht="12.6" customHeight="1" spans="1:15">
      <c r="A353" s="20" t="str">
        <f>IF(B353="户主",COUNTIF($B$5:B353,$B$5),"")</f>
        <v/>
      </c>
      <c r="B353" s="20" t="s">
        <v>22</v>
      </c>
      <c r="C353" s="20" t="s">
        <v>441</v>
      </c>
      <c r="D353" s="47">
        <v>13</v>
      </c>
      <c r="E353" s="20" t="s">
        <v>19</v>
      </c>
      <c r="F353" s="20" t="s">
        <v>31</v>
      </c>
      <c r="G353" s="48"/>
      <c r="H353" s="20" t="s">
        <v>436</v>
      </c>
      <c r="I353" s="20" t="s">
        <v>39</v>
      </c>
      <c r="J353" s="20"/>
      <c r="K353" s="20">
        <v>3</v>
      </c>
      <c r="L353" s="20">
        <v>87</v>
      </c>
      <c r="M353" s="15"/>
      <c r="N353" s="15"/>
      <c r="O353" s="15"/>
    </row>
    <row r="354" ht="12.6" customHeight="1" spans="1:15">
      <c r="A354" s="20" t="str">
        <f>IF(B354="户主",COUNTIF($B$5:B354,$B$5),"")</f>
        <v/>
      </c>
      <c r="B354" s="20" t="s">
        <v>22</v>
      </c>
      <c r="C354" s="20" t="s">
        <v>442</v>
      </c>
      <c r="D354" s="47">
        <v>18</v>
      </c>
      <c r="E354" s="20" t="s">
        <v>24</v>
      </c>
      <c r="F354" s="20" t="s">
        <v>27</v>
      </c>
      <c r="G354" s="48"/>
      <c r="H354" s="20" t="s">
        <v>436</v>
      </c>
      <c r="I354" s="20" t="s">
        <v>39</v>
      </c>
      <c r="J354" s="20"/>
      <c r="K354" s="20"/>
      <c r="L354" s="20"/>
      <c r="M354" s="15"/>
      <c r="N354" s="15"/>
      <c r="O354" s="15"/>
    </row>
    <row r="355" ht="12.6" customHeight="1" spans="1:15">
      <c r="A355" s="20" t="str">
        <f>IF(B355="户主",COUNTIF($B$5:B355,$B$5),"")</f>
        <v/>
      </c>
      <c r="B355" s="20" t="s">
        <v>22</v>
      </c>
      <c r="C355" s="20" t="s">
        <v>300</v>
      </c>
      <c r="D355" s="47">
        <v>67</v>
      </c>
      <c r="E355" s="20" t="s">
        <v>24</v>
      </c>
      <c r="F355" s="20" t="s">
        <v>149</v>
      </c>
      <c r="G355" s="48"/>
      <c r="H355" s="20" t="s">
        <v>436</v>
      </c>
      <c r="I355" s="20" t="s">
        <v>39</v>
      </c>
      <c r="J355" s="20"/>
      <c r="K355" s="20"/>
      <c r="L355" s="20"/>
      <c r="M355" s="15"/>
      <c r="N355" s="15"/>
      <c r="O355" s="15"/>
    </row>
    <row r="356" ht="12.6" customHeight="1" spans="1:15">
      <c r="A356" s="20">
        <f>IF(B356="户主",COUNTIF($B$5:B356,$B$5),"")</f>
        <v>135</v>
      </c>
      <c r="B356" s="15" t="s">
        <v>17</v>
      </c>
      <c r="C356" s="15" t="s">
        <v>443</v>
      </c>
      <c r="D356" s="21">
        <v>73</v>
      </c>
      <c r="E356" s="15" t="s">
        <v>19</v>
      </c>
      <c r="F356" s="15" t="s">
        <v>17</v>
      </c>
      <c r="G356" s="18">
        <v>2</v>
      </c>
      <c r="H356" s="20" t="s">
        <v>439</v>
      </c>
      <c r="I356" s="15" t="s">
        <v>21</v>
      </c>
      <c r="J356" s="27">
        <f>G356*289</f>
        <v>578</v>
      </c>
      <c r="K356" s="15">
        <v>2</v>
      </c>
      <c r="L356" s="15">
        <v>58</v>
      </c>
      <c r="M356" s="15">
        <f>J356+L356+L357</f>
        <v>694</v>
      </c>
      <c r="N356" s="15">
        <v>15</v>
      </c>
      <c r="O356" s="15">
        <f>M356*3+N356</f>
        <v>2097</v>
      </c>
    </row>
    <row r="357" s="2" customFormat="1" ht="12.6" customHeight="1" spans="1:15">
      <c r="A357" s="20" t="str">
        <f>IF(B357="户主",COUNTIF($B$5:B357,$B$5),"")</f>
        <v/>
      </c>
      <c r="B357" s="15" t="s">
        <v>22</v>
      </c>
      <c r="C357" s="15" t="s">
        <v>444</v>
      </c>
      <c r="D357" s="21">
        <v>70</v>
      </c>
      <c r="E357" s="15" t="s">
        <v>24</v>
      </c>
      <c r="F357" s="15" t="s">
        <v>25</v>
      </c>
      <c r="G357" s="18"/>
      <c r="H357" s="20" t="s">
        <v>439</v>
      </c>
      <c r="I357" s="15" t="s">
        <v>21</v>
      </c>
      <c r="J357" s="15"/>
      <c r="K357" s="15">
        <v>2</v>
      </c>
      <c r="L357" s="15">
        <v>58</v>
      </c>
      <c r="M357" s="15"/>
      <c r="N357" s="15"/>
      <c r="O357" s="15"/>
    </row>
    <row r="358" ht="12.6" customHeight="1" spans="1:15">
      <c r="A358" s="20">
        <f>IF(B358="户主",COUNTIF($B$5:B358,$B$5),"")</f>
        <v>136</v>
      </c>
      <c r="B358" s="15" t="s">
        <v>17</v>
      </c>
      <c r="C358" s="15" t="s">
        <v>445</v>
      </c>
      <c r="D358" s="21">
        <v>30</v>
      </c>
      <c r="E358" s="15" t="s">
        <v>19</v>
      </c>
      <c r="F358" s="15" t="s">
        <v>17</v>
      </c>
      <c r="G358" s="18">
        <v>2</v>
      </c>
      <c r="H358" s="20" t="s">
        <v>439</v>
      </c>
      <c r="I358" s="15" t="s">
        <v>39</v>
      </c>
      <c r="J358" s="27">
        <f>G358*245</f>
        <v>490</v>
      </c>
      <c r="K358" s="15"/>
      <c r="L358" s="15"/>
      <c r="M358" s="15">
        <f>J358+L358</f>
        <v>490</v>
      </c>
      <c r="N358" s="15">
        <v>15</v>
      </c>
      <c r="O358" s="15">
        <f>M358*3+N358</f>
        <v>1485</v>
      </c>
    </row>
    <row r="359" ht="12.6" customHeight="1" spans="1:15">
      <c r="A359" s="20" t="str">
        <f>IF(B359="户主",COUNTIF($B$5:B359,$B$5),"")</f>
        <v/>
      </c>
      <c r="B359" s="15" t="s">
        <v>22</v>
      </c>
      <c r="C359" s="15" t="s">
        <v>446</v>
      </c>
      <c r="D359" s="21">
        <v>55</v>
      </c>
      <c r="E359" s="15" t="s">
        <v>24</v>
      </c>
      <c r="F359" s="15" t="s">
        <v>25</v>
      </c>
      <c r="G359" s="18"/>
      <c r="H359" s="20" t="s">
        <v>439</v>
      </c>
      <c r="I359" s="15" t="s">
        <v>39</v>
      </c>
      <c r="J359" s="15"/>
      <c r="K359" s="15"/>
      <c r="L359" s="15"/>
      <c r="M359" s="15"/>
      <c r="N359" s="15"/>
      <c r="O359" s="15"/>
    </row>
    <row r="360" ht="12.6" customHeight="1" spans="1:15">
      <c r="A360" s="20">
        <f>IF(B360="户主",COUNTIF($B$5:B360,$B$5),"")</f>
        <v>137</v>
      </c>
      <c r="B360" s="15" t="s">
        <v>17</v>
      </c>
      <c r="C360" s="15" t="s">
        <v>447</v>
      </c>
      <c r="D360" s="21">
        <v>75</v>
      </c>
      <c r="E360" s="15" t="s">
        <v>19</v>
      </c>
      <c r="F360" s="15" t="s">
        <v>17</v>
      </c>
      <c r="G360" s="18">
        <v>2</v>
      </c>
      <c r="H360" s="20" t="s">
        <v>439</v>
      </c>
      <c r="I360" s="15" t="s">
        <v>21</v>
      </c>
      <c r="J360" s="27">
        <f>G360*289</f>
        <v>578</v>
      </c>
      <c r="K360" s="15">
        <v>2</v>
      </c>
      <c r="L360" s="15">
        <v>58</v>
      </c>
      <c r="M360" s="15">
        <f>J360+L360+L361</f>
        <v>781</v>
      </c>
      <c r="N360" s="15">
        <v>15</v>
      </c>
      <c r="O360" s="15">
        <f>M360*3+N360</f>
        <v>2358</v>
      </c>
    </row>
    <row r="361" ht="12.6" customHeight="1" spans="1:15">
      <c r="A361" s="20" t="str">
        <f>IF(B361="户主",COUNTIF($B$5:B361,$B$5),"")</f>
        <v/>
      </c>
      <c r="B361" s="20" t="s">
        <v>22</v>
      </c>
      <c r="C361" s="20" t="s">
        <v>448</v>
      </c>
      <c r="D361" s="47">
        <v>64</v>
      </c>
      <c r="E361" s="20" t="s">
        <v>24</v>
      </c>
      <c r="F361" s="20" t="s">
        <v>22</v>
      </c>
      <c r="G361" s="48"/>
      <c r="H361" s="20" t="s">
        <v>439</v>
      </c>
      <c r="I361" s="15" t="s">
        <v>21</v>
      </c>
      <c r="J361" s="27"/>
      <c r="K361" s="20">
        <v>4</v>
      </c>
      <c r="L361" s="20">
        <v>145</v>
      </c>
      <c r="M361" s="15"/>
      <c r="N361" s="15"/>
      <c r="O361" s="15"/>
    </row>
    <row r="362" ht="12.6" customHeight="1" spans="1:15">
      <c r="A362" s="20">
        <f>IF(B362="户主",COUNTIF($B$5:B362,$B$5),"")</f>
        <v>138</v>
      </c>
      <c r="B362" s="20" t="s">
        <v>17</v>
      </c>
      <c r="C362" s="20" t="s">
        <v>449</v>
      </c>
      <c r="D362" s="47">
        <v>77</v>
      </c>
      <c r="E362" s="20" t="s">
        <v>19</v>
      </c>
      <c r="F362" s="20" t="s">
        <v>17</v>
      </c>
      <c r="G362" s="48">
        <v>3</v>
      </c>
      <c r="H362" s="20" t="s">
        <v>439</v>
      </c>
      <c r="I362" s="20" t="s">
        <v>21</v>
      </c>
      <c r="J362" s="27">
        <f>G362*289</f>
        <v>867</v>
      </c>
      <c r="K362" s="20">
        <v>4</v>
      </c>
      <c r="L362" s="15">
        <v>145</v>
      </c>
      <c r="M362" s="15">
        <f>J362+L362+L363+L364</f>
        <v>1157</v>
      </c>
      <c r="N362" s="15">
        <v>15</v>
      </c>
      <c r="O362" s="15">
        <f>M362*3+N362</f>
        <v>3486</v>
      </c>
    </row>
    <row r="363" ht="12.6" customHeight="1" spans="1:15">
      <c r="A363" s="20" t="str">
        <f>IF(B363="户主",COUNTIF($B$5:B363,$B$5),"")</f>
        <v/>
      </c>
      <c r="B363" s="20" t="s">
        <v>22</v>
      </c>
      <c r="C363" s="20" t="s">
        <v>450</v>
      </c>
      <c r="D363" s="47">
        <v>31</v>
      </c>
      <c r="E363" s="20" t="s">
        <v>19</v>
      </c>
      <c r="F363" s="20" t="s">
        <v>31</v>
      </c>
      <c r="G363" s="48"/>
      <c r="H363" s="20" t="s">
        <v>439</v>
      </c>
      <c r="I363" s="20" t="s">
        <v>21</v>
      </c>
      <c r="J363" s="20"/>
      <c r="K363" s="20"/>
      <c r="L363" s="20"/>
      <c r="M363" s="15"/>
      <c r="N363" s="15"/>
      <c r="O363" s="15"/>
    </row>
    <row r="364" ht="12.6" customHeight="1" spans="1:15">
      <c r="A364" s="20" t="str">
        <f>IF(B364="户主",COUNTIF($B$5:B364,$B$5),"")</f>
        <v/>
      </c>
      <c r="B364" s="20" t="s">
        <v>22</v>
      </c>
      <c r="C364" s="20" t="s">
        <v>451</v>
      </c>
      <c r="D364" s="47">
        <v>64</v>
      </c>
      <c r="E364" s="20" t="s">
        <v>24</v>
      </c>
      <c r="F364" s="20" t="s">
        <v>83</v>
      </c>
      <c r="G364" s="48"/>
      <c r="H364" s="20" t="s">
        <v>439</v>
      </c>
      <c r="I364" s="20" t="s">
        <v>21</v>
      </c>
      <c r="J364" s="20"/>
      <c r="K364" s="20">
        <v>4</v>
      </c>
      <c r="L364" s="15">
        <v>145</v>
      </c>
      <c r="M364" s="15"/>
      <c r="N364" s="15"/>
      <c r="O364" s="15"/>
    </row>
    <row r="365" ht="12.6" customHeight="1" spans="1:15">
      <c r="A365" s="20">
        <f>IF(B365="户主",COUNTIF($B$5:B365,$B$5),"")</f>
        <v>139</v>
      </c>
      <c r="B365" s="20" t="s">
        <v>17</v>
      </c>
      <c r="C365" s="20" t="s">
        <v>452</v>
      </c>
      <c r="D365" s="47">
        <v>44</v>
      </c>
      <c r="E365" s="20" t="s">
        <v>19</v>
      </c>
      <c r="F365" s="20" t="s">
        <v>17</v>
      </c>
      <c r="G365" s="48">
        <v>4</v>
      </c>
      <c r="H365" s="20" t="s">
        <v>439</v>
      </c>
      <c r="I365" s="20" t="s">
        <v>39</v>
      </c>
      <c r="J365" s="27">
        <f>G365*245</f>
        <v>980</v>
      </c>
      <c r="K365" s="20"/>
      <c r="L365" s="20"/>
      <c r="M365" s="15">
        <f>J365+L368</f>
        <v>1067</v>
      </c>
      <c r="N365" s="15">
        <v>15</v>
      </c>
      <c r="O365" s="15">
        <f>M365*3+N365</f>
        <v>3216</v>
      </c>
    </row>
    <row r="366" ht="12.6" customHeight="1" spans="1:15">
      <c r="A366" s="20" t="str">
        <f>IF(B366="户主",COUNTIF($B$5:B366,$B$5),"")</f>
        <v/>
      </c>
      <c r="B366" s="20" t="s">
        <v>22</v>
      </c>
      <c r="C366" s="20" t="s">
        <v>453</v>
      </c>
      <c r="D366" s="47">
        <v>39</v>
      </c>
      <c r="E366" s="20" t="s">
        <v>24</v>
      </c>
      <c r="F366" s="20" t="s">
        <v>83</v>
      </c>
      <c r="G366" s="48"/>
      <c r="H366" s="20" t="s">
        <v>439</v>
      </c>
      <c r="I366" s="20" t="s">
        <v>39</v>
      </c>
      <c r="J366" s="20"/>
      <c r="K366" s="20"/>
      <c r="L366" s="20"/>
      <c r="M366" s="15"/>
      <c r="N366" s="15"/>
      <c r="O366" s="15"/>
    </row>
    <row r="367" ht="12.6" customHeight="1" spans="1:15">
      <c r="A367" s="20" t="str">
        <f>IF(B367="户主",COUNTIF($B$5:B367,$B$5),"")</f>
        <v/>
      </c>
      <c r="B367" s="20" t="s">
        <v>22</v>
      </c>
      <c r="C367" s="20" t="s">
        <v>454</v>
      </c>
      <c r="D367" s="47">
        <v>18</v>
      </c>
      <c r="E367" s="20" t="s">
        <v>19</v>
      </c>
      <c r="F367" s="20" t="s">
        <v>31</v>
      </c>
      <c r="G367" s="48"/>
      <c r="H367" s="20" t="s">
        <v>439</v>
      </c>
      <c r="I367" s="20" t="s">
        <v>39</v>
      </c>
      <c r="J367" s="20"/>
      <c r="K367" s="20"/>
      <c r="L367" s="20"/>
      <c r="M367" s="15"/>
      <c r="N367" s="15"/>
      <c r="O367" s="15"/>
    </row>
    <row r="368" ht="12.6" customHeight="1" spans="1:15">
      <c r="A368" s="20" t="str">
        <f>IF(B368="户主",COUNTIF($B$5:B368,$B$5),"")</f>
        <v/>
      </c>
      <c r="B368" s="20" t="s">
        <v>22</v>
      </c>
      <c r="C368" s="20" t="s">
        <v>455</v>
      </c>
      <c r="D368" s="47">
        <v>9</v>
      </c>
      <c r="E368" s="20" t="s">
        <v>24</v>
      </c>
      <c r="F368" s="20" t="s">
        <v>27</v>
      </c>
      <c r="G368" s="48"/>
      <c r="H368" s="20" t="s">
        <v>439</v>
      </c>
      <c r="I368" s="20" t="s">
        <v>39</v>
      </c>
      <c r="J368" s="20"/>
      <c r="K368" s="20">
        <v>3</v>
      </c>
      <c r="L368" s="20">
        <v>87</v>
      </c>
      <c r="M368" s="15"/>
      <c r="N368" s="15"/>
      <c r="O368" s="15"/>
    </row>
    <row r="369" ht="12.6" customHeight="1" spans="1:15">
      <c r="A369" s="20">
        <f>IF(B369="户主",COUNTIF($B$5:B369,$B$5),"")</f>
        <v>140</v>
      </c>
      <c r="B369" s="20" t="s">
        <v>17</v>
      </c>
      <c r="C369" s="20" t="s">
        <v>456</v>
      </c>
      <c r="D369" s="47">
        <v>47</v>
      </c>
      <c r="E369" s="20" t="s">
        <v>19</v>
      </c>
      <c r="F369" s="20" t="s">
        <v>17</v>
      </c>
      <c r="G369" s="48">
        <v>2</v>
      </c>
      <c r="H369" s="20" t="s">
        <v>439</v>
      </c>
      <c r="I369" s="20" t="s">
        <v>43</v>
      </c>
      <c r="J369" s="27">
        <f>G369*130</f>
        <v>260</v>
      </c>
      <c r="K369" s="20"/>
      <c r="L369" s="20"/>
      <c r="M369" s="15">
        <f>J369+L369+L370</f>
        <v>347</v>
      </c>
      <c r="N369" s="15">
        <v>15</v>
      </c>
      <c r="O369" s="15">
        <f>M369*3+N369</f>
        <v>1056</v>
      </c>
    </row>
    <row r="370" ht="12.6" customHeight="1" spans="1:251">
      <c r="A370" s="48" t="str">
        <f>IF(B370="户主",COUNTIF($B$5:B370,$B$5),"")</f>
        <v/>
      </c>
      <c r="B370" s="20" t="s">
        <v>22</v>
      </c>
      <c r="C370" s="71" t="s">
        <v>457</v>
      </c>
      <c r="D370" s="21">
        <v>9</v>
      </c>
      <c r="E370" s="15" t="s">
        <v>24</v>
      </c>
      <c r="F370" s="15" t="s">
        <v>266</v>
      </c>
      <c r="G370" s="18"/>
      <c r="H370" s="20" t="s">
        <v>439</v>
      </c>
      <c r="I370" s="15" t="s">
        <v>43</v>
      </c>
      <c r="J370" s="15"/>
      <c r="K370" s="15">
        <v>3</v>
      </c>
      <c r="L370" s="15">
        <v>87</v>
      </c>
      <c r="M370" s="15"/>
      <c r="N370" s="15"/>
      <c r="O370" s="15"/>
      <c r="IP370" s="5"/>
      <c r="IQ370" s="5"/>
    </row>
    <row r="371" ht="12.6" customHeight="1" spans="1:15">
      <c r="A371" s="20">
        <f>IF(B371="户主",COUNTIF($B$5:B371,$B$5),"")</f>
        <v>141</v>
      </c>
      <c r="B371" s="26" t="s">
        <v>17</v>
      </c>
      <c r="C371" s="20" t="s">
        <v>458</v>
      </c>
      <c r="D371" s="47">
        <v>54</v>
      </c>
      <c r="E371" s="26" t="s">
        <v>19</v>
      </c>
      <c r="F371" s="20" t="s">
        <v>17</v>
      </c>
      <c r="G371" s="48">
        <v>4</v>
      </c>
      <c r="H371" s="20" t="s">
        <v>459</v>
      </c>
      <c r="I371" s="20" t="s">
        <v>21</v>
      </c>
      <c r="J371" s="27">
        <f>G371*289</f>
        <v>1156</v>
      </c>
      <c r="K371" s="20"/>
      <c r="L371" s="20"/>
      <c r="M371" s="15">
        <f>J371+L371+L372+L373+L374</f>
        <v>1243</v>
      </c>
      <c r="N371" s="15">
        <v>15</v>
      </c>
      <c r="O371" s="15">
        <f>M371*3+N371</f>
        <v>3744</v>
      </c>
    </row>
    <row r="372" ht="12.6" customHeight="1" spans="1:15">
      <c r="A372" s="20" t="str">
        <f>IF(B372="户主",COUNTIF($B$5:B372,$B$5),"")</f>
        <v/>
      </c>
      <c r="B372" s="20" t="s">
        <v>22</v>
      </c>
      <c r="C372" s="20" t="s">
        <v>460</v>
      </c>
      <c r="D372" s="47">
        <v>28</v>
      </c>
      <c r="E372" s="26" t="s">
        <v>19</v>
      </c>
      <c r="F372" s="20" t="s">
        <v>155</v>
      </c>
      <c r="G372" s="48"/>
      <c r="H372" s="20" t="s">
        <v>459</v>
      </c>
      <c r="I372" s="20" t="s">
        <v>21</v>
      </c>
      <c r="J372" s="20"/>
      <c r="K372" s="20"/>
      <c r="L372" s="20"/>
      <c r="M372" s="15"/>
      <c r="N372" s="15"/>
      <c r="O372" s="15"/>
    </row>
    <row r="373" ht="12.6" customHeight="1" spans="1:251">
      <c r="A373" s="48" t="str">
        <f>IF(B373="户主",COUNTIF($B$5:B373,$B$5),"")</f>
        <v/>
      </c>
      <c r="B373" s="20" t="s">
        <v>22</v>
      </c>
      <c r="C373" s="71" t="s">
        <v>461</v>
      </c>
      <c r="D373" s="21">
        <v>26</v>
      </c>
      <c r="E373" s="15" t="s">
        <v>24</v>
      </c>
      <c r="F373" s="15" t="s">
        <v>46</v>
      </c>
      <c r="G373" s="18"/>
      <c r="H373" s="20" t="s">
        <v>459</v>
      </c>
      <c r="I373" s="15" t="s">
        <v>21</v>
      </c>
      <c r="J373" s="15"/>
      <c r="K373" s="15"/>
      <c r="L373" s="15"/>
      <c r="M373" s="15"/>
      <c r="N373" s="15"/>
      <c r="O373" s="15"/>
      <c r="IP373" s="5"/>
      <c r="IQ373" s="5"/>
    </row>
    <row r="374" ht="12.6" customHeight="1" spans="1:251">
      <c r="A374" s="48" t="str">
        <f>IF(B374="户主",COUNTIF($B$5:B374,$B$5),"")</f>
        <v/>
      </c>
      <c r="B374" s="20" t="s">
        <v>22</v>
      </c>
      <c r="C374" s="71" t="s">
        <v>462</v>
      </c>
      <c r="D374" s="21">
        <v>3</v>
      </c>
      <c r="E374" s="15" t="s">
        <v>24</v>
      </c>
      <c r="F374" s="15" t="s">
        <v>99</v>
      </c>
      <c r="G374" s="18"/>
      <c r="H374" s="20" t="s">
        <v>459</v>
      </c>
      <c r="I374" s="15" t="s">
        <v>21</v>
      </c>
      <c r="J374" s="15"/>
      <c r="K374" s="15">
        <v>3</v>
      </c>
      <c r="L374" s="15">
        <v>87</v>
      </c>
      <c r="M374" s="15"/>
      <c r="N374" s="15"/>
      <c r="O374" s="15"/>
      <c r="IP374" s="5"/>
      <c r="IQ374" s="5"/>
    </row>
    <row r="375" ht="12.6" customHeight="1" spans="1:15">
      <c r="A375" s="20">
        <f>IF(B375="户主",COUNTIF($B$5:B375,$B$5),"")</f>
        <v>142</v>
      </c>
      <c r="B375" s="20" t="s">
        <v>17</v>
      </c>
      <c r="C375" s="20" t="s">
        <v>463</v>
      </c>
      <c r="D375" s="47">
        <v>68</v>
      </c>
      <c r="E375" s="20" t="s">
        <v>24</v>
      </c>
      <c r="F375" s="20" t="s">
        <v>17</v>
      </c>
      <c r="G375" s="48">
        <v>1</v>
      </c>
      <c r="H375" s="20" t="s">
        <v>459</v>
      </c>
      <c r="I375" s="20" t="s">
        <v>21</v>
      </c>
      <c r="J375" s="27">
        <f>G375*289</f>
        <v>289</v>
      </c>
      <c r="K375" s="20"/>
      <c r="L375" s="20"/>
      <c r="M375" s="15">
        <f>J375+L375</f>
        <v>289</v>
      </c>
      <c r="N375" s="15">
        <v>15</v>
      </c>
      <c r="O375" s="15">
        <f>M375*3+N375</f>
        <v>882</v>
      </c>
    </row>
    <row r="376" ht="12.6" customHeight="1" spans="1:15">
      <c r="A376" s="20">
        <f>IF(B376="户主",COUNTIF($B$5:B376,$B$5),"")</f>
        <v>143</v>
      </c>
      <c r="B376" s="20" t="s">
        <v>17</v>
      </c>
      <c r="C376" s="20" t="s">
        <v>464</v>
      </c>
      <c r="D376" s="47">
        <v>40</v>
      </c>
      <c r="E376" s="20" t="s">
        <v>24</v>
      </c>
      <c r="F376" s="20" t="s">
        <v>17</v>
      </c>
      <c r="G376" s="48">
        <v>2</v>
      </c>
      <c r="H376" s="20" t="s">
        <v>459</v>
      </c>
      <c r="I376" s="20" t="s">
        <v>39</v>
      </c>
      <c r="J376" s="27">
        <f>G376*245</f>
        <v>490</v>
      </c>
      <c r="K376" s="20"/>
      <c r="L376" s="20"/>
      <c r="M376" s="15">
        <f>J376+L377</f>
        <v>577</v>
      </c>
      <c r="N376" s="15">
        <v>15</v>
      </c>
      <c r="O376" s="15">
        <f>M376*3+N376</f>
        <v>1746</v>
      </c>
    </row>
    <row r="377" ht="12.6" customHeight="1" spans="1:15">
      <c r="A377" s="20" t="str">
        <f>IF(B377="户主",COUNTIF($B$5:B377,$B$5),"")</f>
        <v/>
      </c>
      <c r="B377" s="20" t="s">
        <v>22</v>
      </c>
      <c r="C377" s="20" t="s">
        <v>465</v>
      </c>
      <c r="D377" s="47">
        <v>11</v>
      </c>
      <c r="E377" s="20" t="s">
        <v>24</v>
      </c>
      <c r="F377" s="20" t="s">
        <v>22</v>
      </c>
      <c r="G377" s="48"/>
      <c r="H377" s="20" t="s">
        <v>459</v>
      </c>
      <c r="I377" s="20" t="s">
        <v>39</v>
      </c>
      <c r="J377" s="20"/>
      <c r="K377" s="20">
        <v>3</v>
      </c>
      <c r="L377" s="20">
        <v>87</v>
      </c>
      <c r="M377" s="15"/>
      <c r="N377" s="15"/>
      <c r="O377" s="15"/>
    </row>
    <row r="378" ht="12.6" customHeight="1" spans="1:15">
      <c r="A378" s="20">
        <f>IF(B378="户主",COUNTIF($B$5:B378,$B$5),"")</f>
        <v>144</v>
      </c>
      <c r="B378" s="20" t="s">
        <v>17</v>
      </c>
      <c r="C378" s="20" t="s">
        <v>466</v>
      </c>
      <c r="D378" s="47">
        <v>45</v>
      </c>
      <c r="E378" s="20" t="s">
        <v>24</v>
      </c>
      <c r="F378" s="20" t="s">
        <v>17</v>
      </c>
      <c r="G378" s="48">
        <v>3</v>
      </c>
      <c r="H378" s="20" t="s">
        <v>459</v>
      </c>
      <c r="I378" s="20" t="s">
        <v>43</v>
      </c>
      <c r="J378" s="27">
        <f>G378*130</f>
        <v>390</v>
      </c>
      <c r="K378" s="20"/>
      <c r="L378" s="20"/>
      <c r="M378" s="15">
        <f>J378+L378</f>
        <v>390</v>
      </c>
      <c r="N378" s="15">
        <v>15</v>
      </c>
      <c r="O378" s="15">
        <f>M378*3+N378</f>
        <v>1185</v>
      </c>
    </row>
    <row r="379" ht="12.6" customHeight="1" spans="1:15">
      <c r="A379" s="20" t="str">
        <f>IF(B379="户主",COUNTIF($B$5:B379,$B$5),"")</f>
        <v/>
      </c>
      <c r="B379" s="20" t="s">
        <v>22</v>
      </c>
      <c r="C379" s="20" t="s">
        <v>467</v>
      </c>
      <c r="D379" s="47">
        <v>39</v>
      </c>
      <c r="E379" s="20" t="s">
        <v>24</v>
      </c>
      <c r="F379" s="20" t="s">
        <v>83</v>
      </c>
      <c r="G379" s="48"/>
      <c r="H379" s="20" t="s">
        <v>459</v>
      </c>
      <c r="I379" s="20" t="s">
        <v>43</v>
      </c>
      <c r="J379" s="20"/>
      <c r="K379" s="20"/>
      <c r="L379" s="20"/>
      <c r="M379" s="15"/>
      <c r="N379" s="15"/>
      <c r="O379" s="15"/>
    </row>
    <row r="380" ht="12.6" customHeight="1" spans="1:15">
      <c r="A380" s="20" t="str">
        <f>IF(B380="户主",COUNTIF($B$5:B380,$B$5),"")</f>
        <v/>
      </c>
      <c r="B380" s="20" t="s">
        <v>22</v>
      </c>
      <c r="C380" s="20" t="s">
        <v>468</v>
      </c>
      <c r="D380" s="47">
        <v>18</v>
      </c>
      <c r="E380" s="20" t="s">
        <v>24</v>
      </c>
      <c r="F380" s="20" t="s">
        <v>27</v>
      </c>
      <c r="G380" s="48"/>
      <c r="H380" s="20" t="s">
        <v>459</v>
      </c>
      <c r="I380" s="20" t="s">
        <v>43</v>
      </c>
      <c r="J380" s="20"/>
      <c r="K380" s="20"/>
      <c r="L380" s="20"/>
      <c r="M380" s="15"/>
      <c r="N380" s="15"/>
      <c r="O380" s="15"/>
    </row>
    <row r="381" ht="12.6" customHeight="1" spans="1:15">
      <c r="A381" s="20">
        <f>IF(B381="户主",COUNTIF($B$5:B381,$B$5),"")</f>
        <v>145</v>
      </c>
      <c r="B381" s="20" t="s">
        <v>17</v>
      </c>
      <c r="C381" s="20" t="s">
        <v>469</v>
      </c>
      <c r="D381" s="47">
        <v>46</v>
      </c>
      <c r="E381" s="20" t="s">
        <v>19</v>
      </c>
      <c r="F381" s="20" t="s">
        <v>17</v>
      </c>
      <c r="G381" s="48">
        <v>4</v>
      </c>
      <c r="H381" s="20" t="s">
        <v>470</v>
      </c>
      <c r="I381" s="20" t="s">
        <v>21</v>
      </c>
      <c r="J381" s="27">
        <f>G381*289</f>
        <v>1156</v>
      </c>
      <c r="K381" s="20"/>
      <c r="L381" s="20"/>
      <c r="M381" s="15">
        <f>J381+L381</f>
        <v>1156</v>
      </c>
      <c r="N381" s="15">
        <v>15</v>
      </c>
      <c r="O381" s="15">
        <f>M381*3+N381</f>
        <v>3483</v>
      </c>
    </row>
    <row r="382" ht="12.6" customHeight="1" spans="1:15">
      <c r="A382" s="20" t="str">
        <f>IF(B382="户主",COUNTIF($B$5:B382,$B$5),"")</f>
        <v/>
      </c>
      <c r="B382" s="20" t="s">
        <v>22</v>
      </c>
      <c r="C382" s="20" t="s">
        <v>471</v>
      </c>
      <c r="D382" s="47">
        <v>47</v>
      </c>
      <c r="E382" s="20" t="s">
        <v>24</v>
      </c>
      <c r="F382" s="20" t="s">
        <v>83</v>
      </c>
      <c r="G382" s="48"/>
      <c r="H382" s="20" t="s">
        <v>470</v>
      </c>
      <c r="I382" s="20" t="s">
        <v>21</v>
      </c>
      <c r="J382" s="20"/>
      <c r="K382" s="20"/>
      <c r="L382" s="20"/>
      <c r="M382" s="15"/>
      <c r="N382" s="15"/>
      <c r="O382" s="15"/>
    </row>
    <row r="383" ht="12.6" customHeight="1" spans="1:15">
      <c r="A383" s="20" t="str">
        <f>IF(B383="户主",COUNTIF($B$5:B383,$B$5),"")</f>
        <v/>
      </c>
      <c r="B383" s="20" t="s">
        <v>22</v>
      </c>
      <c r="C383" s="20" t="s">
        <v>472</v>
      </c>
      <c r="D383" s="47">
        <v>19</v>
      </c>
      <c r="E383" s="20" t="s">
        <v>24</v>
      </c>
      <c r="F383" s="20" t="s">
        <v>27</v>
      </c>
      <c r="G383" s="48"/>
      <c r="H383" s="20" t="s">
        <v>470</v>
      </c>
      <c r="I383" s="20" t="s">
        <v>21</v>
      </c>
      <c r="J383" s="20"/>
      <c r="K383" s="20"/>
      <c r="L383" s="20"/>
      <c r="M383" s="15"/>
      <c r="N383" s="15"/>
      <c r="O383" s="15"/>
    </row>
    <row r="384" ht="12.6" customHeight="1" spans="1:15">
      <c r="A384" s="20" t="str">
        <f>IF(B384="户主",COUNTIF($B$5:B384,$B$5),"")</f>
        <v/>
      </c>
      <c r="B384" s="20" t="s">
        <v>22</v>
      </c>
      <c r="C384" s="20" t="s">
        <v>473</v>
      </c>
      <c r="D384" s="47">
        <v>26</v>
      </c>
      <c r="E384" s="20" t="s">
        <v>19</v>
      </c>
      <c r="F384" s="20" t="s">
        <v>31</v>
      </c>
      <c r="G384" s="48"/>
      <c r="H384" s="20" t="s">
        <v>470</v>
      </c>
      <c r="I384" s="20" t="s">
        <v>21</v>
      </c>
      <c r="J384" s="20"/>
      <c r="K384" s="20"/>
      <c r="L384" s="20"/>
      <c r="M384" s="15"/>
      <c r="N384" s="15"/>
      <c r="O384" s="15"/>
    </row>
    <row r="385" ht="12.6" customHeight="1" spans="1:15">
      <c r="A385" s="20">
        <f>IF(B385="户主",COUNTIF($B$5:B385,$B$5),"")</f>
        <v>146</v>
      </c>
      <c r="B385" s="20" t="s">
        <v>17</v>
      </c>
      <c r="C385" s="20" t="s">
        <v>474</v>
      </c>
      <c r="D385" s="47">
        <v>62</v>
      </c>
      <c r="E385" s="20" t="s">
        <v>24</v>
      </c>
      <c r="F385" s="20" t="s">
        <v>17</v>
      </c>
      <c r="G385" s="48">
        <v>1</v>
      </c>
      <c r="H385" s="20" t="s">
        <v>470</v>
      </c>
      <c r="I385" s="20" t="s">
        <v>39</v>
      </c>
      <c r="J385" s="27">
        <f>G385*245</f>
        <v>245</v>
      </c>
      <c r="K385" s="20"/>
      <c r="L385" s="20"/>
      <c r="M385" s="15">
        <f>J385+L385</f>
        <v>245</v>
      </c>
      <c r="N385" s="15">
        <v>15</v>
      </c>
      <c r="O385" s="15">
        <f>M385*3+N385</f>
        <v>750</v>
      </c>
    </row>
    <row r="386" ht="12.6" customHeight="1" spans="1:15">
      <c r="A386" s="20">
        <f>IF(B386="户主",COUNTIF($B$5:B386,$B$5),"")</f>
        <v>147</v>
      </c>
      <c r="B386" s="20" t="s">
        <v>17</v>
      </c>
      <c r="C386" s="20" t="s">
        <v>475</v>
      </c>
      <c r="D386" s="47">
        <v>56</v>
      </c>
      <c r="E386" s="20" t="s">
        <v>19</v>
      </c>
      <c r="F386" s="20" t="s">
        <v>17</v>
      </c>
      <c r="G386" s="48">
        <v>1</v>
      </c>
      <c r="H386" s="20" t="s">
        <v>470</v>
      </c>
      <c r="I386" s="20" t="s">
        <v>39</v>
      </c>
      <c r="J386" s="27">
        <f>G386*245</f>
        <v>245</v>
      </c>
      <c r="K386" s="20"/>
      <c r="L386" s="20"/>
      <c r="M386" s="15">
        <f>J386+L386</f>
        <v>245</v>
      </c>
      <c r="N386" s="15">
        <v>15</v>
      </c>
      <c r="O386" s="15">
        <f>M386*3+N386</f>
        <v>750</v>
      </c>
    </row>
    <row r="387" ht="12.6" customHeight="1" spans="1:15">
      <c r="A387" s="20">
        <f>IF(B387="户主",COUNTIF($B$5:B387,$B$5),"")</f>
        <v>148</v>
      </c>
      <c r="B387" s="26" t="s">
        <v>17</v>
      </c>
      <c r="C387" s="20" t="s">
        <v>476</v>
      </c>
      <c r="D387" s="47">
        <v>55</v>
      </c>
      <c r="E387" s="26" t="s">
        <v>19</v>
      </c>
      <c r="F387" s="20" t="s">
        <v>17</v>
      </c>
      <c r="G387" s="48">
        <v>2</v>
      </c>
      <c r="H387" s="20" t="s">
        <v>477</v>
      </c>
      <c r="I387" s="20" t="s">
        <v>21</v>
      </c>
      <c r="J387" s="27">
        <f>G387*289</f>
        <v>578</v>
      </c>
      <c r="K387" s="20"/>
      <c r="L387" s="20"/>
      <c r="M387" s="15">
        <f>J387+L388</f>
        <v>723</v>
      </c>
      <c r="N387" s="15">
        <v>15</v>
      </c>
      <c r="O387" s="15">
        <f>M387*3+N387</f>
        <v>2184</v>
      </c>
    </row>
    <row r="388" ht="12.6" customHeight="1" spans="1:15">
      <c r="A388" s="20" t="str">
        <f>IF(B388="户主",COUNTIF($B$5:B388,$B$5),"")</f>
        <v/>
      </c>
      <c r="B388" s="20" t="s">
        <v>22</v>
      </c>
      <c r="C388" s="20" t="s">
        <v>478</v>
      </c>
      <c r="D388" s="47">
        <v>55</v>
      </c>
      <c r="E388" s="26" t="s">
        <v>24</v>
      </c>
      <c r="F388" s="20" t="s">
        <v>204</v>
      </c>
      <c r="G388" s="48"/>
      <c r="H388" s="20" t="s">
        <v>477</v>
      </c>
      <c r="I388" s="20" t="s">
        <v>21</v>
      </c>
      <c r="J388" s="20"/>
      <c r="K388" s="20">
        <v>6</v>
      </c>
      <c r="L388" s="20">
        <v>145</v>
      </c>
      <c r="M388" s="15"/>
      <c r="N388" s="15"/>
      <c r="O388" s="15"/>
    </row>
    <row r="389" ht="12.6" customHeight="1" spans="1:15">
      <c r="A389" s="20">
        <f>IF(B389="户主",COUNTIF($B$5:B389,$B$5),"")</f>
        <v>149</v>
      </c>
      <c r="B389" s="20" t="s">
        <v>17</v>
      </c>
      <c r="C389" s="20" t="s">
        <v>479</v>
      </c>
      <c r="D389" s="47">
        <v>46</v>
      </c>
      <c r="E389" s="20" t="s">
        <v>19</v>
      </c>
      <c r="F389" s="20" t="s">
        <v>17</v>
      </c>
      <c r="G389" s="48">
        <v>4</v>
      </c>
      <c r="H389" s="20" t="s">
        <v>477</v>
      </c>
      <c r="I389" s="20" t="s">
        <v>39</v>
      </c>
      <c r="J389" s="27">
        <f>G389*245</f>
        <v>980</v>
      </c>
      <c r="K389" s="20"/>
      <c r="L389" s="20"/>
      <c r="M389" s="15">
        <f>J389+L389</f>
        <v>980</v>
      </c>
      <c r="N389" s="15">
        <v>15</v>
      </c>
      <c r="O389" s="15">
        <f>M389*3+N389</f>
        <v>2955</v>
      </c>
    </row>
    <row r="390" ht="12.6" customHeight="1" spans="1:15">
      <c r="A390" s="20" t="str">
        <f>IF(B390="户主",COUNTIF($B$5:B390,$B$5),"")</f>
        <v/>
      </c>
      <c r="B390" s="20" t="s">
        <v>22</v>
      </c>
      <c r="C390" s="20" t="s">
        <v>480</v>
      </c>
      <c r="D390" s="47">
        <v>45</v>
      </c>
      <c r="E390" s="20" t="s">
        <v>24</v>
      </c>
      <c r="F390" s="20" t="s">
        <v>83</v>
      </c>
      <c r="G390" s="48"/>
      <c r="H390" s="20" t="s">
        <v>477</v>
      </c>
      <c r="I390" s="20" t="s">
        <v>39</v>
      </c>
      <c r="J390" s="20"/>
      <c r="K390" s="20"/>
      <c r="L390" s="20"/>
      <c r="M390" s="15"/>
      <c r="N390" s="15"/>
      <c r="O390" s="15"/>
    </row>
    <row r="391" ht="12.6" customHeight="1" spans="1:15">
      <c r="A391" s="20" t="str">
        <f>IF(B391="户主",COUNTIF($B$5:B391,$B$5),"")</f>
        <v/>
      </c>
      <c r="B391" s="20" t="s">
        <v>22</v>
      </c>
      <c r="C391" s="20" t="s">
        <v>481</v>
      </c>
      <c r="D391" s="47">
        <v>23</v>
      </c>
      <c r="E391" s="20" t="s">
        <v>24</v>
      </c>
      <c r="F391" s="20" t="s">
        <v>27</v>
      </c>
      <c r="G391" s="48"/>
      <c r="H391" s="20" t="s">
        <v>477</v>
      </c>
      <c r="I391" s="20" t="s">
        <v>39</v>
      </c>
      <c r="J391" s="20"/>
      <c r="K391" s="20"/>
      <c r="L391" s="20"/>
      <c r="M391" s="15"/>
      <c r="N391" s="15"/>
      <c r="O391" s="15"/>
    </row>
    <row r="392" ht="12.6" customHeight="1" spans="1:15">
      <c r="A392" s="20" t="str">
        <f>IF(B392="户主",COUNTIF($B$5:B392,$B$5),"")</f>
        <v/>
      </c>
      <c r="B392" s="20" t="s">
        <v>22</v>
      </c>
      <c r="C392" s="20" t="s">
        <v>482</v>
      </c>
      <c r="D392" s="47">
        <v>18</v>
      </c>
      <c r="E392" s="20" t="s">
        <v>24</v>
      </c>
      <c r="F392" s="20" t="s">
        <v>27</v>
      </c>
      <c r="G392" s="48"/>
      <c r="H392" s="20" t="s">
        <v>477</v>
      </c>
      <c r="I392" s="20" t="s">
        <v>39</v>
      </c>
      <c r="J392" s="20"/>
      <c r="K392" s="20"/>
      <c r="L392" s="20"/>
      <c r="M392" s="15"/>
      <c r="N392" s="15"/>
      <c r="O392" s="15"/>
    </row>
    <row r="393" ht="12.6" customHeight="1" spans="1:15">
      <c r="A393" s="20">
        <f>IF(B393="户主",COUNTIF($B$5:B393,$B$5),"")</f>
        <v>150</v>
      </c>
      <c r="B393" s="20" t="s">
        <v>17</v>
      </c>
      <c r="C393" s="20" t="s">
        <v>483</v>
      </c>
      <c r="D393" s="47">
        <v>66</v>
      </c>
      <c r="E393" s="20" t="s">
        <v>19</v>
      </c>
      <c r="F393" s="20" t="s">
        <v>17</v>
      </c>
      <c r="G393" s="48">
        <v>3</v>
      </c>
      <c r="H393" s="20" t="s">
        <v>477</v>
      </c>
      <c r="I393" s="20" t="s">
        <v>39</v>
      </c>
      <c r="J393" s="27">
        <f>G393*245</f>
        <v>735</v>
      </c>
      <c r="K393" s="20"/>
      <c r="L393" s="20"/>
      <c r="M393" s="15">
        <f>J393+L393</f>
        <v>735</v>
      </c>
      <c r="N393" s="15">
        <v>15</v>
      </c>
      <c r="O393" s="15">
        <f>M393*3+N393</f>
        <v>2220</v>
      </c>
    </row>
    <row r="394" ht="12.6" customHeight="1" spans="1:15">
      <c r="A394" s="20" t="str">
        <f>IF(B394="户主",COUNTIF($B$5:B394,$B$5),"")</f>
        <v/>
      </c>
      <c r="B394" s="20" t="s">
        <v>22</v>
      </c>
      <c r="C394" s="20" t="s">
        <v>484</v>
      </c>
      <c r="D394" s="47">
        <v>54</v>
      </c>
      <c r="E394" s="20" t="s">
        <v>24</v>
      </c>
      <c r="F394" s="20" t="s">
        <v>83</v>
      </c>
      <c r="G394" s="48"/>
      <c r="H394" s="20" t="s">
        <v>477</v>
      </c>
      <c r="I394" s="20" t="s">
        <v>39</v>
      </c>
      <c r="J394" s="20"/>
      <c r="K394" s="20"/>
      <c r="L394" s="20"/>
      <c r="M394" s="15"/>
      <c r="N394" s="15"/>
      <c r="O394" s="15"/>
    </row>
    <row r="395" ht="12.6" customHeight="1" spans="1:15">
      <c r="A395" s="20" t="str">
        <f>IF(B395="户主",COUNTIF($B$5:B395,$B$5),"")</f>
        <v/>
      </c>
      <c r="B395" s="20" t="s">
        <v>22</v>
      </c>
      <c r="C395" s="20" t="s">
        <v>485</v>
      </c>
      <c r="D395" s="47">
        <v>24</v>
      </c>
      <c r="E395" s="20" t="s">
        <v>24</v>
      </c>
      <c r="F395" s="20" t="s">
        <v>27</v>
      </c>
      <c r="G395" s="48"/>
      <c r="H395" s="20" t="s">
        <v>477</v>
      </c>
      <c r="I395" s="20" t="s">
        <v>39</v>
      </c>
      <c r="J395" s="20"/>
      <c r="K395" s="20"/>
      <c r="L395" s="20"/>
      <c r="M395" s="15"/>
      <c r="N395" s="15"/>
      <c r="O395" s="15"/>
    </row>
    <row r="396" s="2" customFormat="1" ht="12.6" customHeight="1" spans="1:15">
      <c r="A396" s="20">
        <f>IF(B396="户主",COUNTIF($B$5:B396,$B$5),"")</f>
        <v>151</v>
      </c>
      <c r="B396" s="26" t="s">
        <v>17</v>
      </c>
      <c r="C396" s="20" t="s">
        <v>486</v>
      </c>
      <c r="D396" s="47">
        <v>50</v>
      </c>
      <c r="E396" s="26" t="s">
        <v>19</v>
      </c>
      <c r="F396" s="20" t="s">
        <v>17</v>
      </c>
      <c r="G396" s="48">
        <v>3</v>
      </c>
      <c r="H396" s="20" t="s">
        <v>487</v>
      </c>
      <c r="I396" s="20" t="s">
        <v>39</v>
      </c>
      <c r="J396" s="27">
        <f>G396*245</f>
        <v>735</v>
      </c>
      <c r="K396" s="20"/>
      <c r="L396" s="20"/>
      <c r="M396" s="15">
        <f>J396+L396</f>
        <v>735</v>
      </c>
      <c r="N396" s="15">
        <v>15</v>
      </c>
      <c r="O396" s="15">
        <f>M396*3+N396</f>
        <v>2220</v>
      </c>
    </row>
    <row r="397" ht="12.6" customHeight="1" spans="1:15">
      <c r="A397" s="20" t="str">
        <f>IF(B397="户主",COUNTIF($B$5:B397,$B$5),"")</f>
        <v/>
      </c>
      <c r="B397" s="20" t="s">
        <v>22</v>
      </c>
      <c r="C397" s="20" t="s">
        <v>488</v>
      </c>
      <c r="D397" s="47">
        <v>42</v>
      </c>
      <c r="E397" s="26" t="s">
        <v>24</v>
      </c>
      <c r="F397" s="20" t="s">
        <v>204</v>
      </c>
      <c r="G397" s="48"/>
      <c r="H397" s="20" t="s">
        <v>487</v>
      </c>
      <c r="I397" s="20" t="s">
        <v>39</v>
      </c>
      <c r="J397" s="20"/>
      <c r="K397" s="20"/>
      <c r="L397" s="20"/>
      <c r="M397" s="15"/>
      <c r="N397" s="15"/>
      <c r="O397" s="15"/>
    </row>
    <row r="398" ht="12.6" customHeight="1" spans="1:15">
      <c r="A398" s="20" t="str">
        <f>IF(B398="户主",COUNTIF($B$5:B398,$B$5),"")</f>
        <v/>
      </c>
      <c r="B398" s="20" t="s">
        <v>22</v>
      </c>
      <c r="C398" s="20" t="s">
        <v>489</v>
      </c>
      <c r="D398" s="47">
        <v>19</v>
      </c>
      <c r="E398" s="26" t="s">
        <v>19</v>
      </c>
      <c r="F398" s="20" t="s">
        <v>155</v>
      </c>
      <c r="G398" s="48"/>
      <c r="H398" s="20" t="s">
        <v>487</v>
      </c>
      <c r="I398" s="20" t="s">
        <v>39</v>
      </c>
      <c r="J398" s="20"/>
      <c r="K398" s="20"/>
      <c r="L398" s="20"/>
      <c r="M398" s="15"/>
      <c r="N398" s="15"/>
      <c r="O398" s="15"/>
    </row>
    <row r="399" ht="12.6" customHeight="1" spans="1:15">
      <c r="A399" s="20">
        <f>IF(B399="户主",COUNTIF($B$5:B399,$B$5),"")</f>
        <v>152</v>
      </c>
      <c r="B399" s="26" t="s">
        <v>17</v>
      </c>
      <c r="C399" s="20" t="s">
        <v>490</v>
      </c>
      <c r="D399" s="47">
        <v>47</v>
      </c>
      <c r="E399" s="26" t="s">
        <v>19</v>
      </c>
      <c r="F399" s="20" t="s">
        <v>17</v>
      </c>
      <c r="G399" s="48">
        <v>4</v>
      </c>
      <c r="H399" s="20" t="s">
        <v>487</v>
      </c>
      <c r="I399" s="20" t="s">
        <v>43</v>
      </c>
      <c r="J399" s="27">
        <f>G399*130</f>
        <v>520</v>
      </c>
      <c r="K399" s="20"/>
      <c r="L399" s="20"/>
      <c r="M399" s="15">
        <f>J399+L401</f>
        <v>607</v>
      </c>
      <c r="N399" s="15">
        <v>15</v>
      </c>
      <c r="O399" s="15">
        <f>M399*3+N399</f>
        <v>1836</v>
      </c>
    </row>
    <row r="400" ht="12.6" customHeight="1" spans="1:15">
      <c r="A400" s="20" t="str">
        <f>IF(B400="户主",COUNTIF($B$5:B400,$B$5),"")</f>
        <v/>
      </c>
      <c r="B400" s="20" t="s">
        <v>22</v>
      </c>
      <c r="C400" s="20" t="s">
        <v>491</v>
      </c>
      <c r="D400" s="47">
        <v>43</v>
      </c>
      <c r="E400" s="26" t="s">
        <v>24</v>
      </c>
      <c r="F400" s="20" t="s">
        <v>83</v>
      </c>
      <c r="G400" s="48"/>
      <c r="H400" s="20" t="s">
        <v>487</v>
      </c>
      <c r="I400" s="20" t="s">
        <v>43</v>
      </c>
      <c r="J400" s="20"/>
      <c r="K400" s="20"/>
      <c r="L400" s="20"/>
      <c r="M400" s="15"/>
      <c r="N400" s="15"/>
      <c r="O400" s="15"/>
    </row>
    <row r="401" ht="12.6" customHeight="1" spans="1:15">
      <c r="A401" s="20" t="str">
        <f>IF(B401="户主",COUNTIF($B$5:B401,$B$5),"")</f>
        <v/>
      </c>
      <c r="B401" s="20" t="s">
        <v>22</v>
      </c>
      <c r="C401" s="20" t="s">
        <v>492</v>
      </c>
      <c r="D401" s="47">
        <v>13</v>
      </c>
      <c r="E401" s="26" t="s">
        <v>19</v>
      </c>
      <c r="F401" s="20" t="s">
        <v>244</v>
      </c>
      <c r="G401" s="48"/>
      <c r="H401" s="20" t="s">
        <v>487</v>
      </c>
      <c r="I401" s="20" t="s">
        <v>43</v>
      </c>
      <c r="J401" s="20"/>
      <c r="K401" s="20">
        <v>5</v>
      </c>
      <c r="L401" s="15">
        <v>87</v>
      </c>
      <c r="M401" s="15"/>
      <c r="N401" s="15"/>
      <c r="O401" s="15"/>
    </row>
    <row r="402" ht="12.6" customHeight="1" spans="1:15">
      <c r="A402" s="20" t="str">
        <f>IF(B402="户主",COUNTIF($B$5:B402,$B$5),"")</f>
        <v/>
      </c>
      <c r="B402" s="20" t="s">
        <v>22</v>
      </c>
      <c r="C402" s="20" t="s">
        <v>493</v>
      </c>
      <c r="D402" s="47">
        <v>23</v>
      </c>
      <c r="E402" s="26" t="s">
        <v>19</v>
      </c>
      <c r="F402" s="20" t="s">
        <v>155</v>
      </c>
      <c r="G402" s="48"/>
      <c r="H402" s="20" t="s">
        <v>487</v>
      </c>
      <c r="I402" s="20" t="s">
        <v>43</v>
      </c>
      <c r="J402" s="20"/>
      <c r="K402" s="20"/>
      <c r="L402" s="20"/>
      <c r="M402" s="15"/>
      <c r="N402" s="15"/>
      <c r="O402" s="15"/>
    </row>
    <row r="403" ht="12.6" customHeight="1" spans="1:15">
      <c r="A403" s="20">
        <f>IF(B403="户主",COUNTIF($B$5:B403,$B$5),"")</f>
        <v>153</v>
      </c>
      <c r="B403" s="26" t="s">
        <v>17</v>
      </c>
      <c r="C403" s="20" t="s">
        <v>494</v>
      </c>
      <c r="D403" s="47">
        <v>61</v>
      </c>
      <c r="E403" s="26" t="s">
        <v>24</v>
      </c>
      <c r="F403" s="20" t="s">
        <v>17</v>
      </c>
      <c r="G403" s="48">
        <v>2</v>
      </c>
      <c r="H403" s="20" t="s">
        <v>487</v>
      </c>
      <c r="I403" s="20" t="s">
        <v>21</v>
      </c>
      <c r="J403" s="27">
        <f>G403*289</f>
        <v>578</v>
      </c>
      <c r="K403" s="40"/>
      <c r="L403" s="26"/>
      <c r="M403" s="15">
        <f>J403+L403</f>
        <v>578</v>
      </c>
      <c r="N403" s="15">
        <v>15</v>
      </c>
      <c r="O403" s="15">
        <f>M403*3+N403</f>
        <v>1749</v>
      </c>
    </row>
    <row r="404" ht="12.6" customHeight="1" spans="1:15">
      <c r="A404" s="20" t="str">
        <f>IF(B404="户主",COUNTIF($B$5:B404,$B$5),"")</f>
        <v/>
      </c>
      <c r="B404" s="20" t="s">
        <v>22</v>
      </c>
      <c r="C404" s="20" t="s">
        <v>495</v>
      </c>
      <c r="D404" s="47">
        <v>22</v>
      </c>
      <c r="E404" s="26" t="s">
        <v>19</v>
      </c>
      <c r="F404" s="20" t="s">
        <v>31</v>
      </c>
      <c r="G404" s="48"/>
      <c r="H404" s="20" t="s">
        <v>487</v>
      </c>
      <c r="I404" s="20" t="s">
        <v>21</v>
      </c>
      <c r="J404" s="20"/>
      <c r="K404" s="40"/>
      <c r="L404" s="20"/>
      <c r="M404" s="20"/>
      <c r="N404" s="15"/>
      <c r="O404" s="15"/>
    </row>
    <row r="405" ht="12.6" customHeight="1" spans="1:15">
      <c r="A405" s="20">
        <f>IF(B405="户主",COUNTIF($B$5:B405,$B$5),"")</f>
        <v>154</v>
      </c>
      <c r="B405" s="26" t="s">
        <v>17</v>
      </c>
      <c r="C405" s="20" t="s">
        <v>496</v>
      </c>
      <c r="D405" s="47">
        <v>21</v>
      </c>
      <c r="E405" s="26" t="s">
        <v>24</v>
      </c>
      <c r="F405" s="20" t="s">
        <v>17</v>
      </c>
      <c r="G405" s="48">
        <v>1</v>
      </c>
      <c r="H405" s="20" t="s">
        <v>487</v>
      </c>
      <c r="I405" s="20" t="s">
        <v>21</v>
      </c>
      <c r="J405" s="27">
        <f>G405*289</f>
        <v>289</v>
      </c>
      <c r="K405" s="40"/>
      <c r="L405" s="26"/>
      <c r="M405" s="15">
        <f>J405+L405</f>
        <v>289</v>
      </c>
      <c r="N405" s="15">
        <v>15</v>
      </c>
      <c r="O405" s="15">
        <f>M405*3+N405</f>
        <v>882</v>
      </c>
    </row>
    <row r="406" ht="12.6" customHeight="1" spans="1:15">
      <c r="A406" s="20">
        <f>IF(B406="户主",COUNTIF($B$5:B406,$B$5),"")</f>
        <v>155</v>
      </c>
      <c r="B406" s="15" t="s">
        <v>17</v>
      </c>
      <c r="C406" s="15" t="s">
        <v>497</v>
      </c>
      <c r="D406" s="22">
        <v>53</v>
      </c>
      <c r="E406" s="15" t="s">
        <v>19</v>
      </c>
      <c r="F406" s="15" t="s">
        <v>17</v>
      </c>
      <c r="G406" s="18">
        <v>2</v>
      </c>
      <c r="H406" s="20" t="s">
        <v>487</v>
      </c>
      <c r="I406" s="20" t="s">
        <v>21</v>
      </c>
      <c r="J406" s="27">
        <f>G406*289</f>
        <v>578</v>
      </c>
      <c r="K406" s="15"/>
      <c r="L406" s="15"/>
      <c r="M406" s="15">
        <f>J406+L407</f>
        <v>636</v>
      </c>
      <c r="N406" s="15">
        <v>15</v>
      </c>
      <c r="O406" s="15">
        <f>M406*3+N406</f>
        <v>1923</v>
      </c>
    </row>
    <row r="407" ht="12.6" customHeight="1" spans="1:15">
      <c r="A407" s="20" t="str">
        <f>IF(B407="户主",COUNTIF($B$5:B407,$B$5),"")</f>
        <v/>
      </c>
      <c r="B407" s="15" t="s">
        <v>22</v>
      </c>
      <c r="C407" s="15" t="s">
        <v>498</v>
      </c>
      <c r="D407" s="21">
        <v>73</v>
      </c>
      <c r="E407" s="15" t="s">
        <v>24</v>
      </c>
      <c r="F407" s="15" t="s">
        <v>83</v>
      </c>
      <c r="G407" s="18"/>
      <c r="H407" s="20" t="s">
        <v>487</v>
      </c>
      <c r="I407" s="15" t="s">
        <v>21</v>
      </c>
      <c r="J407" s="15"/>
      <c r="K407" s="15">
        <v>2</v>
      </c>
      <c r="L407" s="15">
        <v>58</v>
      </c>
      <c r="M407" s="15"/>
      <c r="N407" s="15"/>
      <c r="O407" s="15"/>
    </row>
    <row r="408" ht="12.6" customHeight="1" spans="1:15">
      <c r="A408" s="20">
        <f>IF(B408="户主",COUNTIF($B$5:B408,$B$5),"")</f>
        <v>156</v>
      </c>
      <c r="B408" s="15" t="s">
        <v>17</v>
      </c>
      <c r="C408" s="15" t="s">
        <v>499</v>
      </c>
      <c r="D408" s="21">
        <v>53</v>
      </c>
      <c r="E408" s="15" t="s">
        <v>19</v>
      </c>
      <c r="F408" s="15" t="s">
        <v>17</v>
      </c>
      <c r="G408" s="18">
        <v>3</v>
      </c>
      <c r="H408" s="20" t="s">
        <v>487</v>
      </c>
      <c r="I408" s="15" t="s">
        <v>39</v>
      </c>
      <c r="J408" s="27">
        <f>G408*245</f>
        <v>735</v>
      </c>
      <c r="K408" s="15"/>
      <c r="L408" s="15"/>
      <c r="M408" s="15">
        <f>J408+L408</f>
        <v>735</v>
      </c>
      <c r="N408" s="15">
        <v>15</v>
      </c>
      <c r="O408" s="15">
        <f>M408*3+N408</f>
        <v>2220</v>
      </c>
    </row>
    <row r="409" ht="12.6" customHeight="1" spans="1:15">
      <c r="A409" s="20" t="str">
        <f>IF(B409="户主",COUNTIF($B$5:B409,$B$5),"")</f>
        <v/>
      </c>
      <c r="B409" s="15" t="s">
        <v>22</v>
      </c>
      <c r="C409" s="15" t="s">
        <v>500</v>
      </c>
      <c r="D409" s="21">
        <v>52</v>
      </c>
      <c r="E409" s="15" t="s">
        <v>24</v>
      </c>
      <c r="F409" s="15" t="s">
        <v>25</v>
      </c>
      <c r="G409" s="18"/>
      <c r="H409" s="20" t="s">
        <v>487</v>
      </c>
      <c r="I409" s="15" t="s">
        <v>39</v>
      </c>
      <c r="J409" s="15"/>
      <c r="K409" s="15"/>
      <c r="L409" s="15"/>
      <c r="M409" s="15"/>
      <c r="N409" s="15"/>
      <c r="O409" s="15"/>
    </row>
    <row r="410" ht="12.6" customHeight="1" spans="1:15">
      <c r="A410" s="20" t="str">
        <f>IF(B410="户主",COUNTIF($B$5:B410,$B$5),"")</f>
        <v/>
      </c>
      <c r="B410" s="15" t="s">
        <v>22</v>
      </c>
      <c r="C410" s="15" t="s">
        <v>501</v>
      </c>
      <c r="D410" s="21">
        <v>28</v>
      </c>
      <c r="E410" s="15" t="s">
        <v>19</v>
      </c>
      <c r="F410" s="15" t="s">
        <v>31</v>
      </c>
      <c r="G410" s="18"/>
      <c r="H410" s="20" t="s">
        <v>487</v>
      </c>
      <c r="I410" s="15" t="s">
        <v>39</v>
      </c>
      <c r="J410" s="15"/>
      <c r="K410" s="15"/>
      <c r="L410" s="15"/>
      <c r="M410" s="15"/>
      <c r="N410" s="15"/>
      <c r="O410" s="15"/>
    </row>
    <row r="411" ht="12.6" customHeight="1" spans="1:15">
      <c r="A411" s="20">
        <f>IF(B411="户主",COUNTIF($B$5:B411,$B$5),"")</f>
        <v>157</v>
      </c>
      <c r="B411" s="20" t="s">
        <v>17</v>
      </c>
      <c r="C411" s="20" t="s">
        <v>502</v>
      </c>
      <c r="D411" s="47">
        <v>48</v>
      </c>
      <c r="E411" s="20" t="s">
        <v>19</v>
      </c>
      <c r="F411" s="20" t="s">
        <v>17</v>
      </c>
      <c r="G411" s="48">
        <v>5</v>
      </c>
      <c r="H411" s="20" t="s">
        <v>487</v>
      </c>
      <c r="I411" s="15" t="s">
        <v>39</v>
      </c>
      <c r="J411" s="27">
        <f>G411*245</f>
        <v>1225</v>
      </c>
      <c r="K411" s="20"/>
      <c r="L411" s="20"/>
      <c r="M411" s="15">
        <f>J411+L411+L412+L413+L414+L415</f>
        <v>1399</v>
      </c>
      <c r="N411" s="15">
        <v>15</v>
      </c>
      <c r="O411" s="15">
        <f>M411*3+N411</f>
        <v>4212</v>
      </c>
    </row>
    <row r="412" ht="12.6" customHeight="1" spans="1:15">
      <c r="A412" s="20" t="str">
        <f>IF(B412="户主",COUNTIF($B$5:B412,$B$5),"")</f>
        <v/>
      </c>
      <c r="B412" s="20" t="s">
        <v>22</v>
      </c>
      <c r="C412" s="20" t="s">
        <v>503</v>
      </c>
      <c r="D412" s="47">
        <v>21</v>
      </c>
      <c r="E412" s="20" t="s">
        <v>24</v>
      </c>
      <c r="F412" s="20" t="s">
        <v>27</v>
      </c>
      <c r="G412" s="48"/>
      <c r="H412" s="20" t="s">
        <v>487</v>
      </c>
      <c r="I412" s="15" t="s">
        <v>39</v>
      </c>
      <c r="J412" s="20"/>
      <c r="K412" s="20">
        <v>5</v>
      </c>
      <c r="L412" s="20">
        <v>87</v>
      </c>
      <c r="M412" s="15"/>
      <c r="N412" s="15"/>
      <c r="O412" s="15"/>
    </row>
    <row r="413" ht="12.6" customHeight="1" spans="1:251">
      <c r="A413" s="48" t="str">
        <f>IF(B413="户主",COUNTIF($B$5:B413,$B$5),"")</f>
        <v/>
      </c>
      <c r="B413" s="20" t="s">
        <v>22</v>
      </c>
      <c r="C413" s="71" t="s">
        <v>504</v>
      </c>
      <c r="D413" s="21">
        <v>48</v>
      </c>
      <c r="E413" s="20" t="s">
        <v>24</v>
      </c>
      <c r="F413" s="15" t="s">
        <v>83</v>
      </c>
      <c r="G413" s="18"/>
      <c r="H413" s="20" t="s">
        <v>487</v>
      </c>
      <c r="I413" s="15" t="s">
        <v>39</v>
      </c>
      <c r="J413" s="15"/>
      <c r="K413" s="15"/>
      <c r="L413" s="15"/>
      <c r="M413" s="15"/>
      <c r="N413" s="15"/>
      <c r="O413" s="20"/>
      <c r="IP413" s="5"/>
      <c r="IQ413" s="5"/>
    </row>
    <row r="414" s="2" customFormat="1" ht="12.6" customHeight="1" spans="1:251">
      <c r="A414" s="48" t="str">
        <f>IF(B414="户主",COUNTIF($B$5:B414,$B$5),"")</f>
        <v/>
      </c>
      <c r="B414" s="20" t="s">
        <v>22</v>
      </c>
      <c r="C414" s="71" t="s">
        <v>505</v>
      </c>
      <c r="D414" s="21">
        <v>14</v>
      </c>
      <c r="E414" s="26" t="s">
        <v>19</v>
      </c>
      <c r="F414" s="20" t="s">
        <v>31</v>
      </c>
      <c r="G414" s="18"/>
      <c r="H414" s="20" t="s">
        <v>487</v>
      </c>
      <c r="I414" s="15" t="s">
        <v>39</v>
      </c>
      <c r="J414" s="15"/>
      <c r="K414" s="20">
        <v>3</v>
      </c>
      <c r="L414" s="20">
        <v>87</v>
      </c>
      <c r="M414" s="15"/>
      <c r="N414" s="15"/>
      <c r="O414" s="20"/>
      <c r="IP414" s="5"/>
      <c r="IQ414" s="5"/>
    </row>
    <row r="415" ht="12.6" customHeight="1" spans="1:251">
      <c r="A415" s="48" t="str">
        <f>IF(B415="户主",COUNTIF($B$5:B415,$B$5),"")</f>
        <v/>
      </c>
      <c r="B415" s="20" t="s">
        <v>22</v>
      </c>
      <c r="C415" s="71" t="s">
        <v>506</v>
      </c>
      <c r="D415" s="21">
        <v>20</v>
      </c>
      <c r="E415" s="20" t="s">
        <v>24</v>
      </c>
      <c r="F415" s="20" t="s">
        <v>27</v>
      </c>
      <c r="G415" s="18"/>
      <c r="H415" s="20" t="s">
        <v>487</v>
      </c>
      <c r="I415" s="15" t="s">
        <v>39</v>
      </c>
      <c r="J415" s="15"/>
      <c r="K415" s="15"/>
      <c r="L415" s="15"/>
      <c r="M415" s="15"/>
      <c r="N415" s="15"/>
      <c r="O415" s="20"/>
      <c r="IP415" s="5"/>
      <c r="IQ415" s="5"/>
    </row>
    <row r="416" ht="12.6" customHeight="1" spans="1:15">
      <c r="A416" s="20">
        <f>IF(B416="户主",COUNTIF($B$5:B416,$B$5),"")</f>
        <v>158</v>
      </c>
      <c r="B416" s="20" t="s">
        <v>17</v>
      </c>
      <c r="C416" s="20" t="s">
        <v>507</v>
      </c>
      <c r="D416" s="47">
        <v>49</v>
      </c>
      <c r="E416" s="20" t="s">
        <v>19</v>
      </c>
      <c r="F416" s="20" t="s">
        <v>17</v>
      </c>
      <c r="G416" s="48">
        <v>4</v>
      </c>
      <c r="H416" s="20" t="s">
        <v>487</v>
      </c>
      <c r="I416" s="20" t="s">
        <v>43</v>
      </c>
      <c r="J416" s="27">
        <f>G416*130</f>
        <v>520</v>
      </c>
      <c r="K416" s="20"/>
      <c r="L416" s="20"/>
      <c r="M416" s="15">
        <f>J416+L416</f>
        <v>520</v>
      </c>
      <c r="N416" s="15">
        <v>15</v>
      </c>
      <c r="O416" s="15">
        <f>M416*3+N416</f>
        <v>1575</v>
      </c>
    </row>
    <row r="417" ht="12.6" customHeight="1" spans="1:15">
      <c r="A417" s="20" t="str">
        <f>IF(B417="户主",COUNTIF($B$5:B417,$B$5),"")</f>
        <v/>
      </c>
      <c r="B417" s="20" t="s">
        <v>22</v>
      </c>
      <c r="C417" s="20" t="s">
        <v>508</v>
      </c>
      <c r="D417" s="47">
        <v>50</v>
      </c>
      <c r="E417" s="20" t="s">
        <v>24</v>
      </c>
      <c r="F417" s="20" t="s">
        <v>83</v>
      </c>
      <c r="G417" s="48"/>
      <c r="H417" s="20" t="s">
        <v>487</v>
      </c>
      <c r="I417" s="20" t="s">
        <v>43</v>
      </c>
      <c r="J417" s="20"/>
      <c r="K417" s="20"/>
      <c r="L417" s="20"/>
      <c r="M417" s="15"/>
      <c r="N417" s="15"/>
      <c r="O417" s="15"/>
    </row>
    <row r="418" ht="12.6" customHeight="1" spans="1:15">
      <c r="A418" s="20" t="str">
        <f>IF(B418="户主",COUNTIF($B$5:B418,$B$5),"")</f>
        <v/>
      </c>
      <c r="B418" s="20" t="s">
        <v>22</v>
      </c>
      <c r="C418" s="20" t="s">
        <v>509</v>
      </c>
      <c r="D418" s="47">
        <v>19</v>
      </c>
      <c r="E418" s="20" t="s">
        <v>24</v>
      </c>
      <c r="F418" s="20" t="s">
        <v>27</v>
      </c>
      <c r="G418" s="48"/>
      <c r="H418" s="20" t="s">
        <v>487</v>
      </c>
      <c r="I418" s="20" t="s">
        <v>43</v>
      </c>
      <c r="J418" s="20"/>
      <c r="K418" s="20"/>
      <c r="L418" s="20"/>
      <c r="M418" s="15"/>
      <c r="N418" s="15"/>
      <c r="O418" s="15"/>
    </row>
    <row r="419" ht="12.6" customHeight="1" spans="1:15">
      <c r="A419" s="20" t="str">
        <f>IF(B419="户主",COUNTIF($B$5:B419,$B$5),"")</f>
        <v/>
      </c>
      <c r="B419" s="20" t="s">
        <v>22</v>
      </c>
      <c r="C419" s="20" t="s">
        <v>510</v>
      </c>
      <c r="D419" s="47">
        <v>17</v>
      </c>
      <c r="E419" s="20" t="s">
        <v>19</v>
      </c>
      <c r="F419" s="20" t="s">
        <v>83</v>
      </c>
      <c r="G419" s="48"/>
      <c r="H419" s="20" t="s">
        <v>487</v>
      </c>
      <c r="I419" s="20" t="s">
        <v>43</v>
      </c>
      <c r="J419" s="20"/>
      <c r="K419" s="20"/>
      <c r="L419" s="20"/>
      <c r="M419" s="15"/>
      <c r="N419" s="15"/>
      <c r="O419" s="15"/>
    </row>
    <row r="420" ht="12.6" customHeight="1" spans="1:15">
      <c r="A420" s="20">
        <f>IF(B420="户主",COUNTIF($B$5:B420,$B$5),"")</f>
        <v>159</v>
      </c>
      <c r="B420" s="20" t="s">
        <v>17</v>
      </c>
      <c r="C420" s="20" t="s">
        <v>511</v>
      </c>
      <c r="D420" s="47">
        <v>76</v>
      </c>
      <c r="E420" s="20" t="s">
        <v>19</v>
      </c>
      <c r="F420" s="20" t="s">
        <v>17</v>
      </c>
      <c r="G420" s="48">
        <v>1</v>
      </c>
      <c r="H420" s="20" t="s">
        <v>487</v>
      </c>
      <c r="I420" s="20" t="s">
        <v>21</v>
      </c>
      <c r="J420" s="27">
        <f>G420*289</f>
        <v>289</v>
      </c>
      <c r="K420" s="20">
        <v>2</v>
      </c>
      <c r="L420" s="15">
        <v>58</v>
      </c>
      <c r="M420" s="15">
        <f>J420+L420</f>
        <v>347</v>
      </c>
      <c r="N420" s="15">
        <v>15</v>
      </c>
      <c r="O420" s="15">
        <f>M420*3+N420</f>
        <v>1056</v>
      </c>
    </row>
    <row r="421" ht="12.6" customHeight="1" spans="1:15">
      <c r="A421" s="20">
        <f>IF(B421="户主",COUNTIF($B$5:B421,$B$5),"")</f>
        <v>160</v>
      </c>
      <c r="B421" s="15" t="s">
        <v>17</v>
      </c>
      <c r="C421" s="56" t="s">
        <v>512</v>
      </c>
      <c r="D421" s="19">
        <v>32</v>
      </c>
      <c r="E421" s="56" t="s">
        <v>24</v>
      </c>
      <c r="F421" s="15" t="s">
        <v>17</v>
      </c>
      <c r="G421" s="57">
        <v>5</v>
      </c>
      <c r="H421" s="15" t="s">
        <v>439</v>
      </c>
      <c r="I421" s="15" t="s">
        <v>21</v>
      </c>
      <c r="J421" s="27">
        <f>G421*289</f>
        <v>1445</v>
      </c>
      <c r="K421" s="56"/>
      <c r="L421" s="56"/>
      <c r="M421" s="15">
        <f>J421+L422+L423</f>
        <v>1619</v>
      </c>
      <c r="N421" s="15">
        <v>15</v>
      </c>
      <c r="O421" s="15">
        <f>M421*3+N421</f>
        <v>4872</v>
      </c>
    </row>
    <row r="422" ht="12.6" customHeight="1" spans="1:15">
      <c r="A422" s="20" t="str">
        <f>IF(B422="户主",COUNTIF($B$5:B422,$B$5),"")</f>
        <v/>
      </c>
      <c r="B422" s="15" t="s">
        <v>22</v>
      </c>
      <c r="C422" s="15" t="s">
        <v>513</v>
      </c>
      <c r="D422" s="21">
        <v>11</v>
      </c>
      <c r="E422" s="15" t="s">
        <v>19</v>
      </c>
      <c r="F422" s="15" t="s">
        <v>31</v>
      </c>
      <c r="G422" s="18"/>
      <c r="H422" s="15" t="s">
        <v>439</v>
      </c>
      <c r="I422" s="15" t="s">
        <v>21</v>
      </c>
      <c r="J422" s="15"/>
      <c r="K422" s="15">
        <v>3</v>
      </c>
      <c r="L422" s="40">
        <v>87</v>
      </c>
      <c r="M422" s="15"/>
      <c r="N422" s="15"/>
      <c r="O422" s="15"/>
    </row>
    <row r="423" ht="12.6" customHeight="1" spans="1:15">
      <c r="A423" s="20" t="str">
        <f>IF(B423="户主",COUNTIF($B$5:B423,$B$5),"")</f>
        <v/>
      </c>
      <c r="B423" s="15" t="s">
        <v>22</v>
      </c>
      <c r="C423" s="15" t="s">
        <v>514</v>
      </c>
      <c r="D423" s="21">
        <v>6</v>
      </c>
      <c r="E423" s="15" t="s">
        <v>19</v>
      </c>
      <c r="F423" s="15" t="s">
        <v>31</v>
      </c>
      <c r="G423" s="18"/>
      <c r="H423" s="15" t="s">
        <v>439</v>
      </c>
      <c r="I423" s="15" t="s">
        <v>21</v>
      </c>
      <c r="J423" s="15"/>
      <c r="K423" s="15">
        <v>3</v>
      </c>
      <c r="L423" s="40">
        <v>87</v>
      </c>
      <c r="M423" s="15"/>
      <c r="N423" s="15"/>
      <c r="O423" s="15"/>
    </row>
    <row r="424" ht="12.6" customHeight="1" spans="1:15">
      <c r="A424" s="20" t="str">
        <f>IF(B424="户主",COUNTIF($B$5:B424,$B$5),"")</f>
        <v/>
      </c>
      <c r="B424" s="15" t="s">
        <v>22</v>
      </c>
      <c r="C424" s="15" t="s">
        <v>515</v>
      </c>
      <c r="D424" s="21">
        <v>66</v>
      </c>
      <c r="E424" s="15" t="s">
        <v>24</v>
      </c>
      <c r="F424" s="15" t="s">
        <v>149</v>
      </c>
      <c r="G424" s="18"/>
      <c r="H424" s="15" t="s">
        <v>439</v>
      </c>
      <c r="I424" s="15" t="s">
        <v>21</v>
      </c>
      <c r="J424" s="15"/>
      <c r="K424" s="15"/>
      <c r="L424" s="15"/>
      <c r="M424" s="15"/>
      <c r="N424" s="15"/>
      <c r="O424" s="15"/>
    </row>
    <row r="425" s="3" customFormat="1" ht="12.6" customHeight="1" spans="1:251">
      <c r="A425" s="48" t="str">
        <f>IF(B425="户主",COUNTIF($B$5:B425,$B$5),"")</f>
        <v/>
      </c>
      <c r="B425" s="20" t="s">
        <v>22</v>
      </c>
      <c r="C425" s="15" t="s">
        <v>516</v>
      </c>
      <c r="D425" s="21">
        <v>15</v>
      </c>
      <c r="E425" s="15" t="s">
        <v>24</v>
      </c>
      <c r="F425" s="15" t="s">
        <v>27</v>
      </c>
      <c r="G425" s="18"/>
      <c r="H425" s="20" t="s">
        <v>436</v>
      </c>
      <c r="I425" s="15" t="s">
        <v>21</v>
      </c>
      <c r="J425" s="15"/>
      <c r="K425" s="15"/>
      <c r="L425" s="15"/>
      <c r="M425" s="15"/>
      <c r="N425" s="15"/>
      <c r="O425" s="20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5"/>
      <c r="IQ425" s="5"/>
    </row>
    <row r="426" s="3" customFormat="1" ht="12.6" customHeight="1" spans="1:251">
      <c r="A426" s="20">
        <f>IF(B426="户主",COUNTIF($B$5:B426,$B$5),"")</f>
        <v>161</v>
      </c>
      <c r="B426" s="26" t="s">
        <v>17</v>
      </c>
      <c r="C426" s="15" t="s">
        <v>517</v>
      </c>
      <c r="D426" s="25">
        <v>66</v>
      </c>
      <c r="E426" s="26" t="s">
        <v>19</v>
      </c>
      <c r="F426" s="20" t="s">
        <v>17</v>
      </c>
      <c r="G426" s="18">
        <v>2</v>
      </c>
      <c r="H426" s="75" t="s">
        <v>439</v>
      </c>
      <c r="I426" s="15" t="s">
        <v>39</v>
      </c>
      <c r="J426" s="27">
        <f>G426*245</f>
        <v>490</v>
      </c>
      <c r="K426" s="15"/>
      <c r="L426" s="15"/>
      <c r="M426" s="15">
        <f>J426+L426</f>
        <v>490</v>
      </c>
      <c r="N426" s="15">
        <v>15</v>
      </c>
      <c r="O426" s="15">
        <f>M426*3+N426</f>
        <v>1485</v>
      </c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5"/>
      <c r="IQ426" s="5"/>
    </row>
    <row r="427" s="4" customFormat="1" ht="12.6" customHeight="1" spans="1:37">
      <c r="A427" s="17"/>
      <c r="B427" s="17" t="s">
        <v>22</v>
      </c>
      <c r="C427" s="17" t="s">
        <v>518</v>
      </c>
      <c r="D427" s="21">
        <v>34</v>
      </c>
      <c r="E427" s="17" t="s">
        <v>19</v>
      </c>
      <c r="F427" s="20" t="s">
        <v>31</v>
      </c>
      <c r="G427" s="18"/>
      <c r="H427" s="75" t="s">
        <v>439</v>
      </c>
      <c r="I427" s="15" t="s">
        <v>39</v>
      </c>
      <c r="J427" s="43"/>
      <c r="K427" s="15"/>
      <c r="L427" s="15"/>
      <c r="M427" s="42"/>
      <c r="N427" s="53"/>
      <c r="O427" s="36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</row>
    <row r="428" s="3" customFormat="1" ht="12.6" customHeight="1" spans="1:251">
      <c r="A428" s="20">
        <f>IF(B428="户主",COUNTIF($B$5:B428,$B$5),"")</f>
        <v>162</v>
      </c>
      <c r="B428" s="20" t="s">
        <v>17</v>
      </c>
      <c r="C428" s="15" t="s">
        <v>519</v>
      </c>
      <c r="D428" s="25">
        <v>31</v>
      </c>
      <c r="E428" s="20" t="s">
        <v>19</v>
      </c>
      <c r="F428" s="20" t="s">
        <v>17</v>
      </c>
      <c r="G428" s="18">
        <v>2</v>
      </c>
      <c r="H428" s="75" t="s">
        <v>439</v>
      </c>
      <c r="I428" s="15" t="s">
        <v>21</v>
      </c>
      <c r="J428" s="27">
        <f>G428*289</f>
        <v>578</v>
      </c>
      <c r="K428" s="15">
        <v>4</v>
      </c>
      <c r="L428" s="15">
        <v>145</v>
      </c>
      <c r="M428" s="15">
        <f>J428+L428</f>
        <v>723</v>
      </c>
      <c r="N428" s="15">
        <v>15</v>
      </c>
      <c r="O428" s="15">
        <f>M428*3+N428</f>
        <v>2184</v>
      </c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5"/>
      <c r="IQ428" s="5"/>
    </row>
    <row r="429" ht="12.6" customHeight="1" spans="1:251">
      <c r="A429" s="20" t="str">
        <f>IF(B429="户主",COUNTIF($B$5:B429,$B$5),"")</f>
        <v/>
      </c>
      <c r="B429" s="20" t="s">
        <v>22</v>
      </c>
      <c r="C429" s="75" t="s">
        <v>520</v>
      </c>
      <c r="D429" s="25">
        <v>68</v>
      </c>
      <c r="E429" s="15" t="s">
        <v>24</v>
      </c>
      <c r="F429" s="15" t="s">
        <v>149</v>
      </c>
      <c r="G429" s="18"/>
      <c r="H429" s="75" t="s">
        <v>439</v>
      </c>
      <c r="I429" s="15" t="s">
        <v>21</v>
      </c>
      <c r="J429" s="15"/>
      <c r="K429" s="15"/>
      <c r="L429" s="15"/>
      <c r="M429" s="15"/>
      <c r="N429" s="15"/>
      <c r="O429" s="15"/>
      <c r="IP429" s="5"/>
      <c r="IQ429" s="5"/>
    </row>
    <row r="430" s="2" customFormat="1" ht="12.6" customHeight="1" spans="1:251">
      <c r="A430" s="20">
        <f>IF(B430="户主",COUNTIF($B$5:B430,$B$5),"")</f>
        <v>163</v>
      </c>
      <c r="B430" s="15" t="s">
        <v>17</v>
      </c>
      <c r="C430" s="15" t="s">
        <v>521</v>
      </c>
      <c r="D430" s="21">
        <v>70</v>
      </c>
      <c r="E430" s="15" t="s">
        <v>24</v>
      </c>
      <c r="F430" s="15" t="s">
        <v>17</v>
      </c>
      <c r="G430" s="18">
        <v>3</v>
      </c>
      <c r="H430" s="20" t="s">
        <v>439</v>
      </c>
      <c r="I430" s="15" t="s">
        <v>39</v>
      </c>
      <c r="J430" s="27">
        <f>G430*245</f>
        <v>735</v>
      </c>
      <c r="K430" s="15">
        <v>2</v>
      </c>
      <c r="L430" s="15">
        <v>58</v>
      </c>
      <c r="M430" s="15">
        <f>J430+L430+L431+L432</f>
        <v>880</v>
      </c>
      <c r="N430" s="15">
        <v>15</v>
      </c>
      <c r="O430" s="15">
        <f>M430*3+N430</f>
        <v>2655</v>
      </c>
      <c r="IP430" s="5"/>
      <c r="IQ430" s="5"/>
    </row>
    <row r="431" ht="12.6" customHeight="1" spans="1:251">
      <c r="A431" s="20" t="str">
        <f>IF(B431="户主",COUNTIF($B$5:B431,$B$5),"")</f>
        <v/>
      </c>
      <c r="B431" s="20" t="s">
        <v>22</v>
      </c>
      <c r="C431" s="71" t="s">
        <v>522</v>
      </c>
      <c r="D431" s="21">
        <v>21</v>
      </c>
      <c r="E431" s="15" t="s">
        <v>19</v>
      </c>
      <c r="F431" s="15" t="s">
        <v>523</v>
      </c>
      <c r="G431" s="18"/>
      <c r="H431" s="20" t="s">
        <v>439</v>
      </c>
      <c r="I431" s="15" t="s">
        <v>39</v>
      </c>
      <c r="J431" s="15"/>
      <c r="K431" s="15"/>
      <c r="L431" s="15"/>
      <c r="M431" s="15"/>
      <c r="N431" s="15"/>
      <c r="O431" s="15"/>
      <c r="IP431" s="5"/>
      <c r="IQ431" s="5"/>
    </row>
    <row r="432" ht="12.6" customHeight="1" spans="1:251">
      <c r="A432" s="20" t="str">
        <f>IF(B432="户主",COUNTIF($B$5:B432,$B$5),"")</f>
        <v/>
      </c>
      <c r="B432" s="20" t="s">
        <v>22</v>
      </c>
      <c r="C432" s="71" t="s">
        <v>524</v>
      </c>
      <c r="D432" s="21">
        <v>12</v>
      </c>
      <c r="E432" s="15" t="s">
        <v>24</v>
      </c>
      <c r="F432" s="15" t="s">
        <v>99</v>
      </c>
      <c r="G432" s="18"/>
      <c r="H432" s="20" t="s">
        <v>439</v>
      </c>
      <c r="I432" s="15" t="s">
        <v>39</v>
      </c>
      <c r="J432" s="15"/>
      <c r="K432" s="15">
        <v>3</v>
      </c>
      <c r="L432" s="15">
        <v>87</v>
      </c>
      <c r="M432" s="15"/>
      <c r="N432" s="15"/>
      <c r="O432" s="15"/>
      <c r="IP432" s="5"/>
      <c r="IQ432" s="5"/>
    </row>
    <row r="433" ht="12.6" customHeight="1" spans="1:15">
      <c r="A433" s="20">
        <f>IF(B433="户主",COUNTIF($B$5:B433,$B$5),"")</f>
        <v>164</v>
      </c>
      <c r="B433" s="26" t="s">
        <v>17</v>
      </c>
      <c r="C433" s="20" t="s">
        <v>525</v>
      </c>
      <c r="D433" s="47">
        <v>54</v>
      </c>
      <c r="E433" s="26" t="s">
        <v>24</v>
      </c>
      <c r="F433" s="20" t="s">
        <v>17</v>
      </c>
      <c r="G433" s="48">
        <v>2</v>
      </c>
      <c r="H433" s="20" t="s">
        <v>526</v>
      </c>
      <c r="I433" s="20" t="s">
        <v>39</v>
      </c>
      <c r="J433" s="27">
        <f>G433*245</f>
        <v>490</v>
      </c>
      <c r="K433" s="20">
        <v>6</v>
      </c>
      <c r="L433" s="15">
        <v>145</v>
      </c>
      <c r="M433" s="15">
        <f>J433+L433</f>
        <v>635</v>
      </c>
      <c r="N433" s="15">
        <v>15</v>
      </c>
      <c r="O433" s="15">
        <f>M433*3+N433</f>
        <v>1920</v>
      </c>
    </row>
    <row r="434" ht="12.6" customHeight="1" spans="1:15">
      <c r="A434" s="20" t="str">
        <f>IF(B434="户主",COUNTIF($B$5:B434,$B$5),"")</f>
        <v/>
      </c>
      <c r="B434" s="20" t="s">
        <v>22</v>
      </c>
      <c r="C434" s="20" t="s">
        <v>527</v>
      </c>
      <c r="D434" s="47">
        <v>29</v>
      </c>
      <c r="E434" s="26" t="s">
        <v>19</v>
      </c>
      <c r="F434" s="20" t="s">
        <v>528</v>
      </c>
      <c r="G434" s="48"/>
      <c r="H434" s="20" t="s">
        <v>526</v>
      </c>
      <c r="I434" s="20" t="s">
        <v>39</v>
      </c>
      <c r="J434" s="20"/>
      <c r="K434" s="20"/>
      <c r="L434" s="20"/>
      <c r="M434" s="15"/>
      <c r="N434" s="15"/>
      <c r="O434" s="15"/>
    </row>
    <row r="435" ht="12.6" customHeight="1" spans="1:15">
      <c r="A435" s="20">
        <f>IF(B435="户主",COUNTIF($B$5:B435,$B$5),"")</f>
        <v>165</v>
      </c>
      <c r="B435" s="26" t="s">
        <v>17</v>
      </c>
      <c r="C435" s="20" t="s">
        <v>529</v>
      </c>
      <c r="D435" s="47">
        <v>37</v>
      </c>
      <c r="E435" s="26" t="s">
        <v>19</v>
      </c>
      <c r="F435" s="20" t="s">
        <v>17</v>
      </c>
      <c r="G435" s="48">
        <v>1</v>
      </c>
      <c r="H435" s="20" t="s">
        <v>526</v>
      </c>
      <c r="I435" s="20" t="s">
        <v>39</v>
      </c>
      <c r="J435" s="27">
        <f>G435*245</f>
        <v>245</v>
      </c>
      <c r="K435" s="20"/>
      <c r="L435" s="15"/>
      <c r="M435" s="15">
        <f>J435+L435</f>
        <v>245</v>
      </c>
      <c r="N435" s="15">
        <v>15</v>
      </c>
      <c r="O435" s="15">
        <f>M435*3+N435</f>
        <v>750</v>
      </c>
    </row>
    <row r="436" ht="12.6" customHeight="1" spans="1:15">
      <c r="A436" s="20">
        <f>IF(B436="户主",COUNTIF($B$5:B436,$B$5),"")</f>
        <v>166</v>
      </c>
      <c r="B436" s="26" t="s">
        <v>17</v>
      </c>
      <c r="C436" s="20" t="s">
        <v>530</v>
      </c>
      <c r="D436" s="47">
        <v>69</v>
      </c>
      <c r="E436" s="26" t="s">
        <v>19</v>
      </c>
      <c r="F436" s="20" t="s">
        <v>17</v>
      </c>
      <c r="G436" s="48">
        <v>3</v>
      </c>
      <c r="H436" s="20" t="s">
        <v>531</v>
      </c>
      <c r="I436" s="20" t="s">
        <v>21</v>
      </c>
      <c r="J436" s="27">
        <f>G436*289</f>
        <v>867</v>
      </c>
      <c r="K436" s="20">
        <v>4</v>
      </c>
      <c r="L436" s="15">
        <v>145</v>
      </c>
      <c r="M436" s="15">
        <f>J436+L436+L437+L438</f>
        <v>1099</v>
      </c>
      <c r="N436" s="15">
        <v>15</v>
      </c>
      <c r="O436" s="15">
        <f>M436*3+N436</f>
        <v>3312</v>
      </c>
    </row>
    <row r="437" ht="12.6" customHeight="1" spans="1:15">
      <c r="A437" s="20" t="str">
        <f>IF(B437="户主",COUNTIF($B$5:B437,$B$5),"")</f>
        <v/>
      </c>
      <c r="B437" s="20" t="s">
        <v>22</v>
      </c>
      <c r="C437" s="20" t="s">
        <v>532</v>
      </c>
      <c r="D437" s="47">
        <v>28</v>
      </c>
      <c r="E437" s="26" t="s">
        <v>19</v>
      </c>
      <c r="F437" s="20" t="s">
        <v>88</v>
      </c>
      <c r="G437" s="48"/>
      <c r="H437" s="20" t="s">
        <v>531</v>
      </c>
      <c r="I437" s="20" t="s">
        <v>21</v>
      </c>
      <c r="J437" s="20"/>
      <c r="K437" s="20">
        <v>5</v>
      </c>
      <c r="L437" s="20">
        <v>87</v>
      </c>
      <c r="M437" s="15"/>
      <c r="N437" s="15"/>
      <c r="O437" s="15"/>
    </row>
    <row r="438" s="3" customFormat="1" ht="12.6" customHeight="1" spans="1:251">
      <c r="A438" s="48" t="str">
        <f>IF(B438="户主",COUNTIF($B$5:B438,$B$5),"")</f>
        <v/>
      </c>
      <c r="B438" s="20" t="s">
        <v>22</v>
      </c>
      <c r="C438" s="15" t="s">
        <v>533</v>
      </c>
      <c r="D438" s="21">
        <v>68</v>
      </c>
      <c r="E438" s="15" t="s">
        <v>24</v>
      </c>
      <c r="F438" s="15" t="s">
        <v>149</v>
      </c>
      <c r="G438" s="18"/>
      <c r="H438" s="75" t="s">
        <v>439</v>
      </c>
      <c r="I438" s="15" t="s">
        <v>21</v>
      </c>
      <c r="J438" s="15"/>
      <c r="K438" s="15"/>
      <c r="L438" s="15"/>
      <c r="M438" s="15"/>
      <c r="N438" s="15"/>
      <c r="O438" s="20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5"/>
      <c r="IQ438" s="5"/>
    </row>
    <row r="439" ht="12.6" customHeight="1" spans="1:15">
      <c r="A439" s="20">
        <f>IF(B439="户主",COUNTIF($B$5:B439,$B$5),"")</f>
        <v>167</v>
      </c>
      <c r="B439" s="26" t="s">
        <v>17</v>
      </c>
      <c r="C439" s="20" t="s">
        <v>534</v>
      </c>
      <c r="D439" s="47">
        <v>57</v>
      </c>
      <c r="E439" s="26" t="s">
        <v>19</v>
      </c>
      <c r="F439" s="20" t="s">
        <v>17</v>
      </c>
      <c r="G439" s="48">
        <v>2</v>
      </c>
      <c r="H439" s="20" t="s">
        <v>526</v>
      </c>
      <c r="I439" s="20" t="s">
        <v>21</v>
      </c>
      <c r="J439" s="27">
        <f>G439*289</f>
        <v>578</v>
      </c>
      <c r="K439" s="20"/>
      <c r="L439" s="20"/>
      <c r="M439" s="15">
        <f>J439+L440</f>
        <v>636</v>
      </c>
      <c r="N439" s="15">
        <v>15</v>
      </c>
      <c r="O439" s="15">
        <f>M439*3+N439</f>
        <v>1923</v>
      </c>
    </row>
    <row r="440" ht="12.6" customHeight="1" spans="1:15">
      <c r="A440" s="20" t="str">
        <f>IF(B440="户主",COUNTIF($B$5:B440,$B$5),"")</f>
        <v/>
      </c>
      <c r="B440" s="20" t="s">
        <v>22</v>
      </c>
      <c r="C440" s="20" t="s">
        <v>535</v>
      </c>
      <c r="D440" s="47">
        <v>89</v>
      </c>
      <c r="E440" s="26" t="s">
        <v>19</v>
      </c>
      <c r="F440" s="20" t="s">
        <v>88</v>
      </c>
      <c r="G440" s="48"/>
      <c r="H440" s="20" t="s">
        <v>526</v>
      </c>
      <c r="I440" s="20" t="s">
        <v>21</v>
      </c>
      <c r="J440" s="20"/>
      <c r="K440" s="20">
        <v>2</v>
      </c>
      <c r="L440" s="20">
        <v>58</v>
      </c>
      <c r="M440" s="15"/>
      <c r="N440" s="15"/>
      <c r="O440" s="15"/>
    </row>
    <row r="441" s="2" customFormat="1" ht="12.6" customHeight="1" spans="1:15">
      <c r="A441" s="20">
        <f>IF(B441="户主",COUNTIF($B$5:B441,$B$5),"")</f>
        <v>168</v>
      </c>
      <c r="B441" s="26" t="s">
        <v>17</v>
      </c>
      <c r="C441" s="20" t="s">
        <v>536</v>
      </c>
      <c r="D441" s="47">
        <v>54</v>
      </c>
      <c r="E441" s="26" t="s">
        <v>19</v>
      </c>
      <c r="F441" s="20" t="s">
        <v>17</v>
      </c>
      <c r="G441" s="48">
        <v>2</v>
      </c>
      <c r="H441" s="20" t="s">
        <v>526</v>
      </c>
      <c r="I441" s="20" t="s">
        <v>39</v>
      </c>
      <c r="J441" s="27">
        <f>G441*245</f>
        <v>490</v>
      </c>
      <c r="K441" s="20"/>
      <c r="L441" s="20"/>
      <c r="M441" s="15">
        <f>J441+L441+L442+L425</f>
        <v>490</v>
      </c>
      <c r="N441" s="15">
        <v>15</v>
      </c>
      <c r="O441" s="15">
        <f>M441*3+N441</f>
        <v>1485</v>
      </c>
    </row>
    <row r="442" ht="12.6" customHeight="1" spans="1:15">
      <c r="A442" s="20" t="str">
        <f>IF(B442="户主",COUNTIF($B$5:B442,$B$5),"")</f>
        <v/>
      </c>
      <c r="B442" s="20" t="s">
        <v>22</v>
      </c>
      <c r="C442" s="20" t="s">
        <v>537</v>
      </c>
      <c r="D442" s="47">
        <v>25</v>
      </c>
      <c r="E442" s="26" t="s">
        <v>19</v>
      </c>
      <c r="F442" s="20" t="s">
        <v>528</v>
      </c>
      <c r="G442" s="48"/>
      <c r="H442" s="20" t="s">
        <v>526</v>
      </c>
      <c r="I442" s="20" t="s">
        <v>39</v>
      </c>
      <c r="J442" s="20"/>
      <c r="K442" s="20"/>
      <c r="L442" s="20"/>
      <c r="M442" s="15"/>
      <c r="N442" s="15"/>
      <c r="O442" s="15"/>
    </row>
    <row r="443" ht="12.6" customHeight="1" spans="1:15">
      <c r="A443" s="20">
        <f>IF(B443="户主",COUNTIF($B$5:B443,$B$5),"")</f>
        <v>169</v>
      </c>
      <c r="B443" s="26" t="s">
        <v>17</v>
      </c>
      <c r="C443" s="20" t="s">
        <v>538</v>
      </c>
      <c r="D443" s="47">
        <v>73</v>
      </c>
      <c r="E443" s="26" t="s">
        <v>19</v>
      </c>
      <c r="F443" s="20" t="s">
        <v>17</v>
      </c>
      <c r="G443" s="48">
        <v>1</v>
      </c>
      <c r="H443" s="20" t="s">
        <v>531</v>
      </c>
      <c r="I443" s="20" t="s">
        <v>21</v>
      </c>
      <c r="J443" s="27">
        <f>G443*289</f>
        <v>289</v>
      </c>
      <c r="K443" s="20">
        <v>2</v>
      </c>
      <c r="L443" s="15">
        <v>58</v>
      </c>
      <c r="M443" s="15">
        <f>J443+L443</f>
        <v>347</v>
      </c>
      <c r="N443" s="15">
        <v>15</v>
      </c>
      <c r="O443" s="15">
        <f>M443*3+N443</f>
        <v>1056</v>
      </c>
    </row>
    <row r="444" ht="12.6" customHeight="1" spans="1:15">
      <c r="A444" s="20">
        <f>IF(B444="户主",COUNTIF($B$5:B444,$B$5),"")</f>
        <v>170</v>
      </c>
      <c r="B444" s="26" t="s">
        <v>17</v>
      </c>
      <c r="C444" s="20" t="s">
        <v>539</v>
      </c>
      <c r="D444" s="47">
        <v>61</v>
      </c>
      <c r="E444" s="26" t="s">
        <v>19</v>
      </c>
      <c r="F444" s="20" t="s">
        <v>17</v>
      </c>
      <c r="G444" s="48">
        <v>3</v>
      </c>
      <c r="H444" s="20" t="s">
        <v>531</v>
      </c>
      <c r="I444" s="20" t="s">
        <v>21</v>
      </c>
      <c r="J444" s="27">
        <f>G444*289</f>
        <v>867</v>
      </c>
      <c r="K444" s="20"/>
      <c r="L444" s="20"/>
      <c r="M444" s="15">
        <f>J444+L444</f>
        <v>867</v>
      </c>
      <c r="N444" s="15">
        <v>15</v>
      </c>
      <c r="O444" s="15">
        <f>M444*3+N444</f>
        <v>2616</v>
      </c>
    </row>
    <row r="445" ht="12.6" customHeight="1" spans="1:15">
      <c r="A445" s="20" t="str">
        <f>IF(B445="户主",COUNTIF($B$5:B445,$B$5),"")</f>
        <v/>
      </c>
      <c r="B445" s="20" t="s">
        <v>22</v>
      </c>
      <c r="C445" s="20" t="s">
        <v>540</v>
      </c>
      <c r="D445" s="47">
        <v>55</v>
      </c>
      <c r="E445" s="26" t="s">
        <v>24</v>
      </c>
      <c r="F445" s="20" t="s">
        <v>83</v>
      </c>
      <c r="G445" s="48"/>
      <c r="H445" s="20" t="s">
        <v>531</v>
      </c>
      <c r="I445" s="20" t="s">
        <v>21</v>
      </c>
      <c r="J445" s="20"/>
      <c r="K445" s="20"/>
      <c r="L445" s="20"/>
      <c r="M445" s="15"/>
      <c r="N445" s="15"/>
      <c r="O445" s="15"/>
    </row>
    <row r="446" ht="12.6" customHeight="1" spans="1:15">
      <c r="A446" s="20" t="str">
        <f>IF(B446="户主",COUNTIF($B$5:B446,$B$5),"")</f>
        <v/>
      </c>
      <c r="B446" s="20" t="s">
        <v>22</v>
      </c>
      <c r="C446" s="20" t="s">
        <v>541</v>
      </c>
      <c r="D446" s="47">
        <v>22</v>
      </c>
      <c r="E446" s="26" t="s">
        <v>24</v>
      </c>
      <c r="F446" s="20" t="s">
        <v>27</v>
      </c>
      <c r="G446" s="48"/>
      <c r="H446" s="20" t="s">
        <v>531</v>
      </c>
      <c r="I446" s="20" t="s">
        <v>21</v>
      </c>
      <c r="J446" s="20"/>
      <c r="K446" s="20"/>
      <c r="L446" s="20"/>
      <c r="M446" s="15"/>
      <c r="N446" s="15"/>
      <c r="O446" s="15"/>
    </row>
    <row r="447" ht="12.6" customHeight="1" spans="1:15">
      <c r="A447" s="20">
        <f>IF(B447="户主",COUNTIF($B$5:B447,$B$5),"")</f>
        <v>171</v>
      </c>
      <c r="B447" s="26" t="s">
        <v>17</v>
      </c>
      <c r="C447" s="20" t="s">
        <v>542</v>
      </c>
      <c r="D447" s="47">
        <v>46</v>
      </c>
      <c r="E447" s="26" t="s">
        <v>19</v>
      </c>
      <c r="F447" s="20" t="s">
        <v>17</v>
      </c>
      <c r="G447" s="48">
        <v>6</v>
      </c>
      <c r="H447" s="20" t="s">
        <v>543</v>
      </c>
      <c r="I447" s="20" t="s">
        <v>39</v>
      </c>
      <c r="J447" s="27">
        <f>G447*245</f>
        <v>1470</v>
      </c>
      <c r="K447" s="20"/>
      <c r="L447" s="20"/>
      <c r="M447" s="15">
        <f>J447+L447+L448+L449+L450+L451+L452</f>
        <v>1702</v>
      </c>
      <c r="N447" s="15">
        <v>15</v>
      </c>
      <c r="O447" s="15">
        <f>M447*3+N447</f>
        <v>5121</v>
      </c>
    </row>
    <row r="448" ht="12.6" customHeight="1" spans="1:15">
      <c r="A448" s="20" t="str">
        <f>IF(B448="户主",COUNTIF($B$5:B448,$B$5),"")</f>
        <v/>
      </c>
      <c r="B448" s="20" t="s">
        <v>22</v>
      </c>
      <c r="C448" s="20" t="s">
        <v>544</v>
      </c>
      <c r="D448" s="47">
        <v>34</v>
      </c>
      <c r="E448" s="26" t="s">
        <v>24</v>
      </c>
      <c r="F448" s="20" t="s">
        <v>83</v>
      </c>
      <c r="G448" s="48"/>
      <c r="H448" s="20" t="s">
        <v>543</v>
      </c>
      <c r="I448" s="20" t="s">
        <v>39</v>
      </c>
      <c r="J448" s="20"/>
      <c r="K448" s="20">
        <v>4</v>
      </c>
      <c r="L448" s="15">
        <v>145</v>
      </c>
      <c r="M448" s="15"/>
      <c r="N448" s="15"/>
      <c r="O448" s="15"/>
    </row>
    <row r="449" ht="12.6" customHeight="1" spans="1:15">
      <c r="A449" s="20" t="str">
        <f>IF(B449="户主",COUNTIF($B$5:B449,$B$5),"")</f>
        <v/>
      </c>
      <c r="B449" s="20" t="s">
        <v>22</v>
      </c>
      <c r="C449" s="20" t="s">
        <v>545</v>
      </c>
      <c r="D449" s="47">
        <v>15</v>
      </c>
      <c r="E449" s="26" t="s">
        <v>24</v>
      </c>
      <c r="F449" s="20" t="s">
        <v>266</v>
      </c>
      <c r="G449" s="48"/>
      <c r="H449" s="20" t="s">
        <v>543</v>
      </c>
      <c r="I449" s="20" t="s">
        <v>39</v>
      </c>
      <c r="J449" s="20"/>
      <c r="K449" s="20"/>
      <c r="L449" s="40"/>
      <c r="M449" s="15"/>
      <c r="N449" s="15"/>
      <c r="O449" s="15"/>
    </row>
    <row r="450" ht="12.6" customHeight="1" spans="1:15">
      <c r="A450" s="20" t="str">
        <f>IF(B450="户主",COUNTIF($B$5:B450,$B$5),"")</f>
        <v/>
      </c>
      <c r="B450" s="20" t="s">
        <v>22</v>
      </c>
      <c r="C450" s="20" t="s">
        <v>546</v>
      </c>
      <c r="D450" s="47">
        <v>9</v>
      </c>
      <c r="E450" s="26" t="s">
        <v>19</v>
      </c>
      <c r="F450" s="20" t="s">
        <v>155</v>
      </c>
      <c r="G450" s="48"/>
      <c r="H450" s="20" t="s">
        <v>543</v>
      </c>
      <c r="I450" s="20" t="s">
        <v>39</v>
      </c>
      <c r="J450" s="20"/>
      <c r="K450" s="20">
        <v>3</v>
      </c>
      <c r="L450" s="40">
        <v>87</v>
      </c>
      <c r="M450" s="15"/>
      <c r="N450" s="15"/>
      <c r="O450" s="15"/>
    </row>
    <row r="451" ht="12.6" customHeight="1" spans="1:251">
      <c r="A451" s="48" t="str">
        <f>IF(B451="户主",COUNTIF($B$5:B451,$B$5),"")</f>
        <v/>
      </c>
      <c r="B451" s="20" t="s">
        <v>22</v>
      </c>
      <c r="C451" s="15" t="s">
        <v>547</v>
      </c>
      <c r="D451" s="21">
        <v>67</v>
      </c>
      <c r="E451" s="15" t="s">
        <v>19</v>
      </c>
      <c r="F451" s="15" t="s">
        <v>88</v>
      </c>
      <c r="G451" s="18"/>
      <c r="H451" s="20" t="s">
        <v>439</v>
      </c>
      <c r="I451" s="15" t="s">
        <v>39</v>
      </c>
      <c r="J451" s="15"/>
      <c r="K451" s="15"/>
      <c r="L451" s="15"/>
      <c r="M451" s="15"/>
      <c r="N451" s="15"/>
      <c r="O451" s="20"/>
      <c r="IP451" s="5"/>
      <c r="IQ451" s="5"/>
    </row>
    <row r="452" ht="12.6" customHeight="1" spans="1:251">
      <c r="A452" s="48" t="str">
        <f>IF(B452="户主",COUNTIF($B$5:B452,$B$5),"")</f>
        <v/>
      </c>
      <c r="B452" s="20" t="s">
        <v>22</v>
      </c>
      <c r="C452" s="15" t="s">
        <v>548</v>
      </c>
      <c r="D452" s="21">
        <v>65</v>
      </c>
      <c r="E452" s="15" t="s">
        <v>24</v>
      </c>
      <c r="F452" s="15" t="s">
        <v>149</v>
      </c>
      <c r="G452" s="18"/>
      <c r="H452" s="20" t="s">
        <v>439</v>
      </c>
      <c r="I452" s="15" t="s">
        <v>39</v>
      </c>
      <c r="J452" s="15"/>
      <c r="K452" s="15"/>
      <c r="L452" s="15"/>
      <c r="M452" s="15"/>
      <c r="N452" s="15"/>
      <c r="O452" s="20"/>
      <c r="IP452" s="5"/>
      <c r="IQ452" s="5"/>
    </row>
    <row r="453" ht="12.6" customHeight="1" spans="1:15">
      <c r="A453" s="20">
        <f>IF(B453="户主",COUNTIF($B$5:B453,$B$5),"")</f>
        <v>172</v>
      </c>
      <c r="B453" s="26" t="s">
        <v>17</v>
      </c>
      <c r="C453" s="20" t="s">
        <v>549</v>
      </c>
      <c r="D453" s="47">
        <v>52</v>
      </c>
      <c r="E453" s="26" t="s">
        <v>19</v>
      </c>
      <c r="F453" s="20" t="s">
        <v>17</v>
      </c>
      <c r="G453" s="48">
        <v>2</v>
      </c>
      <c r="H453" s="20" t="s">
        <v>550</v>
      </c>
      <c r="I453" s="20" t="s">
        <v>21</v>
      </c>
      <c r="J453" s="27">
        <f>G453*289</f>
        <v>578</v>
      </c>
      <c r="K453" s="20"/>
      <c r="L453" s="20"/>
      <c r="M453" s="15">
        <f>J453+L453</f>
        <v>578</v>
      </c>
      <c r="N453" s="15">
        <v>15</v>
      </c>
      <c r="O453" s="15">
        <f>M453*3+N453</f>
        <v>1749</v>
      </c>
    </row>
    <row r="454" ht="12.6" customHeight="1" spans="1:15">
      <c r="A454" s="20" t="str">
        <f>IF(B454="户主",COUNTIF($B$5:B454,$B$5),"")</f>
        <v/>
      </c>
      <c r="B454" s="20" t="s">
        <v>22</v>
      </c>
      <c r="C454" s="20" t="s">
        <v>551</v>
      </c>
      <c r="D454" s="47">
        <v>50</v>
      </c>
      <c r="E454" s="26" t="s">
        <v>19</v>
      </c>
      <c r="F454" s="20" t="s">
        <v>552</v>
      </c>
      <c r="G454" s="48"/>
      <c r="H454" s="20" t="s">
        <v>550</v>
      </c>
      <c r="I454" s="20" t="s">
        <v>21</v>
      </c>
      <c r="J454" s="20"/>
      <c r="K454" s="20"/>
      <c r="L454" s="20"/>
      <c r="M454" s="15"/>
      <c r="N454" s="15"/>
      <c r="O454" s="15"/>
    </row>
    <row r="455" ht="12.6" customHeight="1" spans="1:15">
      <c r="A455" s="20">
        <f>IF(B455="户主",COUNTIF($B$5:B455,$B$5),"")</f>
        <v>173</v>
      </c>
      <c r="B455" s="26" t="s">
        <v>17</v>
      </c>
      <c r="C455" s="20" t="s">
        <v>553</v>
      </c>
      <c r="D455" s="47">
        <v>65</v>
      </c>
      <c r="E455" s="26" t="s">
        <v>19</v>
      </c>
      <c r="F455" s="20" t="s">
        <v>17</v>
      </c>
      <c r="G455" s="48">
        <v>3</v>
      </c>
      <c r="H455" s="20" t="s">
        <v>550</v>
      </c>
      <c r="I455" s="20" t="s">
        <v>39</v>
      </c>
      <c r="J455" s="27">
        <f>G455*245</f>
        <v>735</v>
      </c>
      <c r="K455" s="20">
        <v>4</v>
      </c>
      <c r="L455" s="15">
        <v>145</v>
      </c>
      <c r="M455" s="15">
        <f>J455+L455+L456+L457</f>
        <v>880</v>
      </c>
      <c r="N455" s="15">
        <v>15</v>
      </c>
      <c r="O455" s="15">
        <f>M455*3+N455</f>
        <v>2655</v>
      </c>
    </row>
    <row r="456" ht="12.6" customHeight="1" spans="1:15">
      <c r="A456" s="20" t="str">
        <f>IF(B456="户主",COUNTIF($B$5:B456,$B$5),"")</f>
        <v/>
      </c>
      <c r="B456" s="20" t="s">
        <v>22</v>
      </c>
      <c r="C456" s="20" t="s">
        <v>554</v>
      </c>
      <c r="D456" s="47">
        <v>63</v>
      </c>
      <c r="E456" s="26" t="s">
        <v>24</v>
      </c>
      <c r="F456" s="20" t="s">
        <v>83</v>
      </c>
      <c r="G456" s="48"/>
      <c r="H456" s="20" t="s">
        <v>550</v>
      </c>
      <c r="I456" s="20" t="s">
        <v>39</v>
      </c>
      <c r="J456" s="20"/>
      <c r="K456" s="20"/>
      <c r="L456" s="20"/>
      <c r="M456" s="15"/>
      <c r="N456" s="15"/>
      <c r="O456" s="15"/>
    </row>
    <row r="457" ht="12.6" customHeight="1" spans="1:251">
      <c r="A457" s="48" t="str">
        <f>IF(B457="户主",COUNTIF($B$5:B457,$B$5),"")</f>
        <v/>
      </c>
      <c r="B457" s="20" t="s">
        <v>22</v>
      </c>
      <c r="C457" s="15" t="s">
        <v>555</v>
      </c>
      <c r="D457" s="21">
        <v>27</v>
      </c>
      <c r="E457" s="26" t="s">
        <v>19</v>
      </c>
      <c r="F457" s="20" t="s">
        <v>31</v>
      </c>
      <c r="G457" s="18"/>
      <c r="H457" s="20" t="s">
        <v>550</v>
      </c>
      <c r="I457" s="15" t="s">
        <v>39</v>
      </c>
      <c r="J457" s="15"/>
      <c r="K457" s="15"/>
      <c r="L457" s="15"/>
      <c r="M457" s="15"/>
      <c r="N457" s="15"/>
      <c r="O457" s="20"/>
      <c r="IP457" s="5"/>
      <c r="IQ457" s="5"/>
    </row>
    <row r="458" ht="12.6" customHeight="1" spans="1:15">
      <c r="A458" s="20">
        <f>IF(B458="户主",COUNTIF($B$5:B458,$B$5),"")</f>
        <v>174</v>
      </c>
      <c r="B458" s="26" t="s">
        <v>17</v>
      </c>
      <c r="C458" s="20" t="s">
        <v>556</v>
      </c>
      <c r="D458" s="47">
        <v>45</v>
      </c>
      <c r="E458" s="26" t="s">
        <v>19</v>
      </c>
      <c r="F458" s="20" t="s">
        <v>17</v>
      </c>
      <c r="G458" s="48">
        <v>4</v>
      </c>
      <c r="H458" s="20" t="s">
        <v>557</v>
      </c>
      <c r="I458" s="20" t="s">
        <v>43</v>
      </c>
      <c r="J458" s="27">
        <f>G458*130</f>
        <v>520</v>
      </c>
      <c r="K458" s="20"/>
      <c r="L458" s="20"/>
      <c r="M458" s="15">
        <f>J458+L460+L461</f>
        <v>607</v>
      </c>
      <c r="N458" s="15">
        <v>15</v>
      </c>
      <c r="O458" s="15">
        <f>M458*3+N458</f>
        <v>1836</v>
      </c>
    </row>
    <row r="459" ht="12.6" customHeight="1" spans="1:15">
      <c r="A459" s="20" t="str">
        <f>IF(B459="户主",COUNTIF($B$5:B459,$B$5),"")</f>
        <v/>
      </c>
      <c r="B459" s="20" t="s">
        <v>22</v>
      </c>
      <c r="C459" s="20" t="s">
        <v>558</v>
      </c>
      <c r="D459" s="29">
        <v>41</v>
      </c>
      <c r="E459" s="20" t="s">
        <v>24</v>
      </c>
      <c r="F459" s="20" t="s">
        <v>25</v>
      </c>
      <c r="G459" s="48"/>
      <c r="H459" s="20" t="s">
        <v>557</v>
      </c>
      <c r="I459" s="20" t="s">
        <v>43</v>
      </c>
      <c r="J459" s="20"/>
      <c r="K459" s="20"/>
      <c r="L459" s="40"/>
      <c r="M459" s="15"/>
      <c r="N459" s="15"/>
      <c r="O459" s="15"/>
    </row>
    <row r="460" ht="12.6" customHeight="1" spans="1:15">
      <c r="A460" s="20" t="str">
        <f>IF(B460="户主",COUNTIF($B$5:B460,$B$5),"")</f>
        <v/>
      </c>
      <c r="B460" s="15" t="s">
        <v>22</v>
      </c>
      <c r="C460" s="15" t="s">
        <v>559</v>
      </c>
      <c r="D460" s="21">
        <v>17</v>
      </c>
      <c r="E460" s="15" t="s">
        <v>19</v>
      </c>
      <c r="F460" s="15" t="s">
        <v>31</v>
      </c>
      <c r="G460" s="18"/>
      <c r="H460" s="20" t="s">
        <v>557</v>
      </c>
      <c r="I460" s="20" t="s">
        <v>43</v>
      </c>
      <c r="J460" s="15"/>
      <c r="K460" s="15"/>
      <c r="L460" s="15"/>
      <c r="M460" s="15"/>
      <c r="N460" s="15"/>
      <c r="O460" s="15"/>
    </row>
    <row r="461" ht="12.6" customHeight="1" spans="1:15">
      <c r="A461" s="20" t="str">
        <f>IF(B461="户主",COUNTIF($B$5:B461,$B$5),"")</f>
        <v/>
      </c>
      <c r="B461" s="15" t="s">
        <v>22</v>
      </c>
      <c r="C461" s="15" t="s">
        <v>560</v>
      </c>
      <c r="D461" s="21">
        <v>6</v>
      </c>
      <c r="E461" s="15" t="s">
        <v>24</v>
      </c>
      <c r="F461" s="15" t="s">
        <v>27</v>
      </c>
      <c r="G461" s="18"/>
      <c r="H461" s="20" t="s">
        <v>557</v>
      </c>
      <c r="I461" s="20" t="s">
        <v>43</v>
      </c>
      <c r="J461" s="15"/>
      <c r="K461" s="15">
        <v>3</v>
      </c>
      <c r="L461" s="15">
        <v>87</v>
      </c>
      <c r="M461" s="15"/>
      <c r="N461" s="15"/>
      <c r="O461" s="15"/>
    </row>
    <row r="462" ht="12.6" customHeight="1" spans="1:15">
      <c r="A462" s="20">
        <f>IF(B462="户主",COUNTIF($B$5:B462,$B$5),"")</f>
        <v>175</v>
      </c>
      <c r="B462" s="20" t="s">
        <v>17</v>
      </c>
      <c r="C462" s="20" t="s">
        <v>561</v>
      </c>
      <c r="D462" s="47">
        <v>63</v>
      </c>
      <c r="E462" s="26" t="s">
        <v>19</v>
      </c>
      <c r="F462" s="20" t="s">
        <v>17</v>
      </c>
      <c r="G462" s="48">
        <v>4</v>
      </c>
      <c r="H462" s="20" t="s">
        <v>557</v>
      </c>
      <c r="I462" s="36" t="s">
        <v>43</v>
      </c>
      <c r="J462" s="27">
        <f>G462*130</f>
        <v>520</v>
      </c>
      <c r="K462" s="15"/>
      <c r="L462" s="15"/>
      <c r="M462" s="15">
        <f>J462+L463+L465</f>
        <v>694</v>
      </c>
      <c r="N462" s="15">
        <v>15</v>
      </c>
      <c r="O462" s="15">
        <f>M462*3+N462</f>
        <v>2097</v>
      </c>
    </row>
    <row r="463" ht="12.6" customHeight="1" spans="1:15">
      <c r="A463" s="20" t="str">
        <f>IF(B463="户主",COUNTIF($B$5:B463,$B$5),"")</f>
        <v/>
      </c>
      <c r="B463" s="20" t="s">
        <v>22</v>
      </c>
      <c r="C463" s="20" t="s">
        <v>562</v>
      </c>
      <c r="D463" s="47">
        <v>8</v>
      </c>
      <c r="E463" s="26" t="s">
        <v>19</v>
      </c>
      <c r="F463" s="20" t="s">
        <v>48</v>
      </c>
      <c r="G463" s="48"/>
      <c r="H463" s="20" t="s">
        <v>557</v>
      </c>
      <c r="I463" s="36" t="s">
        <v>43</v>
      </c>
      <c r="J463" s="15"/>
      <c r="K463" s="15">
        <v>5</v>
      </c>
      <c r="L463" s="15">
        <v>87</v>
      </c>
      <c r="M463" s="15"/>
      <c r="N463" s="15"/>
      <c r="O463" s="15"/>
    </row>
    <row r="464" ht="12.6" customHeight="1" spans="1:15">
      <c r="A464" s="20" t="str">
        <f>IF(B464="户主",COUNTIF($B$5:B464,$B$5),"")</f>
        <v/>
      </c>
      <c r="B464" s="26" t="s">
        <v>22</v>
      </c>
      <c r="C464" s="20" t="s">
        <v>563</v>
      </c>
      <c r="D464" s="47">
        <v>63</v>
      </c>
      <c r="E464" s="26" t="s">
        <v>24</v>
      </c>
      <c r="F464" s="20" t="s">
        <v>25</v>
      </c>
      <c r="G464" s="48"/>
      <c r="H464" s="20" t="s">
        <v>557</v>
      </c>
      <c r="I464" s="36" t="s">
        <v>43</v>
      </c>
      <c r="J464" s="15"/>
      <c r="K464" s="15"/>
      <c r="L464" s="15"/>
      <c r="M464" s="15"/>
      <c r="N464" s="15"/>
      <c r="O464" s="15"/>
    </row>
    <row r="465" s="4" customFormat="1" ht="12.6" customHeight="1" spans="1:37">
      <c r="A465" s="17"/>
      <c r="B465" s="17" t="s">
        <v>22</v>
      </c>
      <c r="C465" s="17" t="s">
        <v>564</v>
      </c>
      <c r="D465" s="21">
        <v>10</v>
      </c>
      <c r="E465" s="17" t="s">
        <v>24</v>
      </c>
      <c r="F465" s="20" t="s">
        <v>99</v>
      </c>
      <c r="G465" s="48"/>
      <c r="H465" s="20" t="s">
        <v>557</v>
      </c>
      <c r="I465" s="36" t="s">
        <v>43</v>
      </c>
      <c r="J465" s="36"/>
      <c r="K465" s="36">
        <v>3</v>
      </c>
      <c r="L465" s="36">
        <v>87</v>
      </c>
      <c r="M465" s="42"/>
      <c r="N465" s="46"/>
      <c r="O465" s="36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</row>
    <row r="466" ht="12.6" customHeight="1" spans="1:15">
      <c r="A466" s="20">
        <f>IF(B466="户主",COUNTIF($B$5:B466,$B$5),"")</f>
        <v>176</v>
      </c>
      <c r="B466" s="26" t="s">
        <v>17</v>
      </c>
      <c r="C466" s="20" t="s">
        <v>565</v>
      </c>
      <c r="D466" s="47">
        <v>42</v>
      </c>
      <c r="E466" s="26" t="s">
        <v>19</v>
      </c>
      <c r="F466" s="20" t="s">
        <v>17</v>
      </c>
      <c r="G466" s="48">
        <v>4</v>
      </c>
      <c r="H466" s="20" t="s">
        <v>557</v>
      </c>
      <c r="I466" s="20" t="s">
        <v>39</v>
      </c>
      <c r="J466" s="27">
        <f>G466*245</f>
        <v>980</v>
      </c>
      <c r="K466" s="20"/>
      <c r="L466" s="20"/>
      <c r="M466" s="15">
        <f>J466+L467+L468+L469</f>
        <v>1212</v>
      </c>
      <c r="N466" s="15">
        <v>15</v>
      </c>
      <c r="O466" s="15">
        <f>M466*3+N466</f>
        <v>3651</v>
      </c>
    </row>
    <row r="467" ht="12.6" customHeight="1" spans="1:15">
      <c r="A467" s="20" t="str">
        <f>IF(B467="户主",COUNTIF($B$5:B467,$B$5),"")</f>
        <v/>
      </c>
      <c r="B467" s="15" t="s">
        <v>22</v>
      </c>
      <c r="C467" s="15" t="s">
        <v>566</v>
      </c>
      <c r="D467" s="21">
        <v>14</v>
      </c>
      <c r="E467" s="15" t="s">
        <v>19</v>
      </c>
      <c r="F467" s="15" t="s">
        <v>31</v>
      </c>
      <c r="G467" s="18"/>
      <c r="H467" s="20" t="s">
        <v>557</v>
      </c>
      <c r="I467" s="20" t="s">
        <v>39</v>
      </c>
      <c r="J467" s="15"/>
      <c r="K467" s="15">
        <v>5</v>
      </c>
      <c r="L467" s="15">
        <v>87</v>
      </c>
      <c r="M467" s="15"/>
      <c r="N467" s="15"/>
      <c r="O467" s="15"/>
    </row>
    <row r="468" ht="12.6" customHeight="1" spans="1:15">
      <c r="A468" s="20" t="str">
        <f>IF(B468="户主",COUNTIF($B$5:B468,$B$5),"")</f>
        <v/>
      </c>
      <c r="B468" s="15" t="s">
        <v>22</v>
      </c>
      <c r="C468" s="15" t="s">
        <v>567</v>
      </c>
      <c r="D468" s="21">
        <v>17</v>
      </c>
      <c r="E468" s="15" t="s">
        <v>24</v>
      </c>
      <c r="F468" s="15" t="s">
        <v>27</v>
      </c>
      <c r="G468" s="18"/>
      <c r="H468" s="20" t="s">
        <v>557</v>
      </c>
      <c r="I468" s="20" t="s">
        <v>39</v>
      </c>
      <c r="J468" s="15"/>
      <c r="K468" s="15">
        <v>5</v>
      </c>
      <c r="L468" s="15">
        <v>87</v>
      </c>
      <c r="M468" s="15"/>
      <c r="N468" s="15"/>
      <c r="O468" s="15"/>
    </row>
    <row r="469" ht="12.6" customHeight="1" spans="1:15">
      <c r="A469" s="20" t="str">
        <f>IF(B469="户主",COUNTIF($B$5:B469,$B$5),"")</f>
        <v/>
      </c>
      <c r="B469" s="15" t="s">
        <v>22</v>
      </c>
      <c r="C469" s="15" t="s">
        <v>568</v>
      </c>
      <c r="D469" s="21">
        <v>73</v>
      </c>
      <c r="E469" s="15" t="s">
        <v>24</v>
      </c>
      <c r="F469" s="15" t="s">
        <v>149</v>
      </c>
      <c r="G469" s="18"/>
      <c r="H469" s="20" t="s">
        <v>557</v>
      </c>
      <c r="I469" s="20" t="s">
        <v>39</v>
      </c>
      <c r="J469" s="15"/>
      <c r="K469" s="15">
        <v>2</v>
      </c>
      <c r="L469" s="15">
        <v>58</v>
      </c>
      <c r="M469" s="15"/>
      <c r="N469" s="15"/>
      <c r="O469" s="15"/>
    </row>
    <row r="470" ht="12.6" customHeight="1" spans="1:15">
      <c r="A470" s="20">
        <f>IF(B470="户主",COUNTIF($B$5:B470,$B$5),"")</f>
        <v>177</v>
      </c>
      <c r="B470" s="26" t="s">
        <v>17</v>
      </c>
      <c r="C470" s="20" t="s">
        <v>569</v>
      </c>
      <c r="D470" s="47">
        <v>41</v>
      </c>
      <c r="E470" s="26" t="s">
        <v>19</v>
      </c>
      <c r="F470" s="20" t="s">
        <v>17</v>
      </c>
      <c r="G470" s="48">
        <v>2</v>
      </c>
      <c r="H470" s="20" t="s">
        <v>557</v>
      </c>
      <c r="I470" s="20" t="s">
        <v>21</v>
      </c>
      <c r="J470" s="27">
        <f>G470*289</f>
        <v>578</v>
      </c>
      <c r="K470" s="20"/>
      <c r="L470" s="20"/>
      <c r="M470" s="15">
        <f>J470+L470</f>
        <v>578</v>
      </c>
      <c r="N470" s="15">
        <v>15</v>
      </c>
      <c r="O470" s="15">
        <f>M470*3+N470</f>
        <v>1749</v>
      </c>
    </row>
    <row r="471" ht="12.6" customHeight="1" spans="1:15">
      <c r="A471" s="20" t="str">
        <f>IF(B471="户主",COUNTIF($B$5:B471,$B$5),"")</f>
        <v/>
      </c>
      <c r="B471" s="26" t="s">
        <v>22</v>
      </c>
      <c r="C471" s="20" t="s">
        <v>570</v>
      </c>
      <c r="D471" s="47">
        <v>69</v>
      </c>
      <c r="E471" s="26" t="s">
        <v>24</v>
      </c>
      <c r="F471" s="20" t="s">
        <v>149</v>
      </c>
      <c r="G471" s="48"/>
      <c r="H471" s="20" t="s">
        <v>557</v>
      </c>
      <c r="I471" s="20" t="s">
        <v>21</v>
      </c>
      <c r="J471" s="27"/>
      <c r="K471" s="20"/>
      <c r="L471" s="20"/>
      <c r="M471" s="15"/>
      <c r="N471" s="15"/>
      <c r="O471" s="15"/>
    </row>
    <row r="472" ht="12.6" customHeight="1" spans="1:15">
      <c r="A472" s="20">
        <f>IF(B472="户主",COUNTIF($B$5:B472,$B$5),"")</f>
        <v>178</v>
      </c>
      <c r="B472" s="26" t="s">
        <v>17</v>
      </c>
      <c r="C472" s="20" t="s">
        <v>571</v>
      </c>
      <c r="D472" s="47">
        <v>52</v>
      </c>
      <c r="E472" s="26" t="s">
        <v>19</v>
      </c>
      <c r="F472" s="20" t="s">
        <v>17</v>
      </c>
      <c r="G472" s="48">
        <v>5</v>
      </c>
      <c r="H472" s="20" t="s">
        <v>557</v>
      </c>
      <c r="I472" s="20" t="s">
        <v>43</v>
      </c>
      <c r="J472" s="27">
        <f>G472*130</f>
        <v>650</v>
      </c>
      <c r="K472" s="20"/>
      <c r="L472" s="20"/>
      <c r="M472" s="15">
        <f>J472+L474</f>
        <v>795</v>
      </c>
      <c r="N472" s="15">
        <v>15</v>
      </c>
      <c r="O472" s="15">
        <f>M472*3+N472</f>
        <v>2400</v>
      </c>
    </row>
    <row r="473" ht="12.6" customHeight="1" spans="1:15">
      <c r="A473" s="20" t="str">
        <f>IF(B473="户主",COUNTIF($B$5:B473,$B$5),"")</f>
        <v/>
      </c>
      <c r="B473" s="20" t="s">
        <v>22</v>
      </c>
      <c r="C473" s="20" t="s">
        <v>572</v>
      </c>
      <c r="D473" s="47">
        <v>53</v>
      </c>
      <c r="E473" s="26" t="s">
        <v>24</v>
      </c>
      <c r="F473" s="20" t="s">
        <v>83</v>
      </c>
      <c r="G473" s="48"/>
      <c r="H473" s="20" t="s">
        <v>557</v>
      </c>
      <c r="I473" s="20" t="s">
        <v>43</v>
      </c>
      <c r="J473" s="20"/>
      <c r="K473" s="20"/>
      <c r="L473" s="20"/>
      <c r="M473" s="15"/>
      <c r="N473" s="15"/>
      <c r="O473" s="15"/>
    </row>
    <row r="474" ht="12.6" customHeight="1" spans="1:15">
      <c r="A474" s="20" t="str">
        <f>IF(B474="户主",COUNTIF($B$5:B474,$B$5),"")</f>
        <v/>
      </c>
      <c r="B474" s="20" t="s">
        <v>22</v>
      </c>
      <c r="C474" s="20" t="s">
        <v>573</v>
      </c>
      <c r="D474" s="47">
        <v>23</v>
      </c>
      <c r="E474" s="26" t="s">
        <v>19</v>
      </c>
      <c r="F474" s="20" t="s">
        <v>31</v>
      </c>
      <c r="G474" s="48"/>
      <c r="H474" s="20" t="s">
        <v>557</v>
      </c>
      <c r="I474" s="20" t="s">
        <v>43</v>
      </c>
      <c r="J474" s="20"/>
      <c r="K474" s="20">
        <v>6</v>
      </c>
      <c r="L474" s="20">
        <v>145</v>
      </c>
      <c r="M474" s="15"/>
      <c r="N474" s="15"/>
      <c r="O474" s="15"/>
    </row>
    <row r="475" ht="12.6" customHeight="1" spans="1:15">
      <c r="A475" s="20" t="str">
        <f>IF(B475="户主",COUNTIF($B$5:B475,$B$5),"")</f>
        <v/>
      </c>
      <c r="B475" s="15" t="s">
        <v>22</v>
      </c>
      <c r="C475" s="15" t="s">
        <v>574</v>
      </c>
      <c r="D475" s="21">
        <v>25</v>
      </c>
      <c r="E475" s="15" t="s">
        <v>24</v>
      </c>
      <c r="F475" s="15" t="s">
        <v>27</v>
      </c>
      <c r="G475" s="18"/>
      <c r="H475" s="20" t="s">
        <v>557</v>
      </c>
      <c r="I475" s="20" t="s">
        <v>43</v>
      </c>
      <c r="J475" s="15"/>
      <c r="K475" s="15"/>
      <c r="L475" s="15"/>
      <c r="M475" s="15"/>
      <c r="N475" s="15"/>
      <c r="O475" s="15"/>
    </row>
    <row r="476" s="4" customFormat="1" ht="12.6" customHeight="1" spans="1:37">
      <c r="A476" s="17"/>
      <c r="B476" s="17" t="s">
        <v>22</v>
      </c>
      <c r="C476" s="17" t="s">
        <v>575</v>
      </c>
      <c r="D476" s="21">
        <v>29</v>
      </c>
      <c r="E476" s="17" t="s">
        <v>24</v>
      </c>
      <c r="F476" s="15" t="s">
        <v>27</v>
      </c>
      <c r="G476" s="18"/>
      <c r="H476" s="20" t="s">
        <v>557</v>
      </c>
      <c r="I476" s="20" t="s">
        <v>43</v>
      </c>
      <c r="J476" s="36"/>
      <c r="K476" s="36"/>
      <c r="L476" s="36"/>
      <c r="M476" s="42"/>
      <c r="N476" s="46"/>
      <c r="O476" s="36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</row>
    <row r="477" ht="12.6" customHeight="1" spans="1:15">
      <c r="A477" s="20">
        <f>IF(B477="户主",COUNTIF($B$5:B477,$B$5),"")</f>
        <v>179</v>
      </c>
      <c r="B477" s="15" t="s">
        <v>17</v>
      </c>
      <c r="C477" s="15" t="s">
        <v>576</v>
      </c>
      <c r="D477" s="21">
        <v>60</v>
      </c>
      <c r="E477" s="15" t="s">
        <v>24</v>
      </c>
      <c r="F477" s="15" t="s">
        <v>17</v>
      </c>
      <c r="G477" s="18">
        <v>2</v>
      </c>
      <c r="H477" s="20" t="s">
        <v>557</v>
      </c>
      <c r="I477" s="15" t="s">
        <v>43</v>
      </c>
      <c r="J477" s="27">
        <f>G477*130</f>
        <v>260</v>
      </c>
      <c r="K477" s="15"/>
      <c r="L477" s="15"/>
      <c r="M477" s="15">
        <f>J477+L477</f>
        <v>260</v>
      </c>
      <c r="N477" s="15">
        <v>15</v>
      </c>
      <c r="O477" s="15">
        <f>M477*3+N477</f>
        <v>795</v>
      </c>
    </row>
    <row r="478" ht="12.6" customHeight="1" spans="1:15">
      <c r="A478" s="20" t="str">
        <f>IF(B478="户主",COUNTIF($B$5:B478,$B$5),"")</f>
        <v/>
      </c>
      <c r="B478" s="15" t="s">
        <v>22</v>
      </c>
      <c r="C478" s="15" t="s">
        <v>577</v>
      </c>
      <c r="D478" s="21">
        <v>30</v>
      </c>
      <c r="E478" s="15" t="s">
        <v>19</v>
      </c>
      <c r="F478" s="15" t="s">
        <v>31</v>
      </c>
      <c r="G478" s="18"/>
      <c r="H478" s="20" t="s">
        <v>557</v>
      </c>
      <c r="I478" s="15" t="s">
        <v>43</v>
      </c>
      <c r="J478" s="15"/>
      <c r="K478" s="15"/>
      <c r="L478" s="15"/>
      <c r="M478" s="15"/>
      <c r="N478" s="15"/>
      <c r="O478" s="15"/>
    </row>
    <row r="479" ht="12.6" customHeight="1" spans="1:15">
      <c r="A479" s="20">
        <f>IF(B479="户主",COUNTIF($B$5:B479,$B$5),"")</f>
        <v>180</v>
      </c>
      <c r="B479" s="26" t="s">
        <v>17</v>
      </c>
      <c r="C479" s="20" t="s">
        <v>578</v>
      </c>
      <c r="D479" s="47">
        <v>55</v>
      </c>
      <c r="E479" s="26" t="s">
        <v>19</v>
      </c>
      <c r="F479" s="20" t="s">
        <v>17</v>
      </c>
      <c r="G479" s="48">
        <v>1</v>
      </c>
      <c r="H479" s="20" t="s">
        <v>579</v>
      </c>
      <c r="I479" s="20" t="s">
        <v>21</v>
      </c>
      <c r="J479" s="27">
        <f>G479*289</f>
        <v>289</v>
      </c>
      <c r="K479" s="20"/>
      <c r="L479" s="20"/>
      <c r="M479" s="15">
        <f>J479+L479</f>
        <v>289</v>
      </c>
      <c r="N479" s="15">
        <v>15</v>
      </c>
      <c r="O479" s="15">
        <f>M479*3+N479</f>
        <v>882</v>
      </c>
    </row>
    <row r="480" s="2" customFormat="1" ht="12.6" customHeight="1" spans="1:15">
      <c r="A480" s="20">
        <f>IF(B480="户主",COUNTIF($B$5:B480,$B$5),"")</f>
        <v>181</v>
      </c>
      <c r="B480" s="15" t="s">
        <v>17</v>
      </c>
      <c r="C480" s="15" t="s">
        <v>580</v>
      </c>
      <c r="D480" s="21">
        <v>46</v>
      </c>
      <c r="E480" s="15" t="s">
        <v>24</v>
      </c>
      <c r="F480" s="15" t="s">
        <v>17</v>
      </c>
      <c r="G480" s="18">
        <v>6</v>
      </c>
      <c r="H480" s="15" t="s">
        <v>579</v>
      </c>
      <c r="I480" s="15" t="s">
        <v>39</v>
      </c>
      <c r="J480" s="27">
        <f>G480*245</f>
        <v>1470</v>
      </c>
      <c r="K480" s="15"/>
      <c r="L480" s="15"/>
      <c r="M480" s="15">
        <f>J480+L481+L482</f>
        <v>1702</v>
      </c>
      <c r="N480" s="15">
        <v>15</v>
      </c>
      <c r="O480" s="15">
        <f>M480*3+N480</f>
        <v>5121</v>
      </c>
    </row>
    <row r="481" ht="12.6" customHeight="1" spans="1:15">
      <c r="A481" s="20" t="str">
        <f>IF(B481="户主",COUNTIF($B$5:B481,$B$5),"")</f>
        <v/>
      </c>
      <c r="B481" s="26" t="s">
        <v>22</v>
      </c>
      <c r="C481" s="20" t="s">
        <v>581</v>
      </c>
      <c r="D481" s="47">
        <v>77</v>
      </c>
      <c r="E481" s="26" t="s">
        <v>19</v>
      </c>
      <c r="F481" s="20" t="s">
        <v>149</v>
      </c>
      <c r="G481" s="48"/>
      <c r="H481" s="15" t="s">
        <v>579</v>
      </c>
      <c r="I481" s="15" t="s">
        <v>39</v>
      </c>
      <c r="J481" s="27"/>
      <c r="K481" s="20">
        <v>4</v>
      </c>
      <c r="L481" s="15">
        <v>145</v>
      </c>
      <c r="M481" s="15"/>
      <c r="N481" s="15"/>
      <c r="O481" s="15"/>
    </row>
    <row r="482" ht="12.6" customHeight="1" spans="1:15">
      <c r="A482" s="20" t="str">
        <f>IF(B482="户主",COUNTIF($B$5:B482,$B$5),"")</f>
        <v/>
      </c>
      <c r="B482" s="20" t="s">
        <v>22</v>
      </c>
      <c r="C482" s="20" t="s">
        <v>582</v>
      </c>
      <c r="D482" s="47">
        <v>71</v>
      </c>
      <c r="E482" s="26" t="s">
        <v>24</v>
      </c>
      <c r="F482" s="20" t="s">
        <v>83</v>
      </c>
      <c r="G482" s="48"/>
      <c r="H482" s="15" t="s">
        <v>579</v>
      </c>
      <c r="I482" s="15" t="s">
        <v>39</v>
      </c>
      <c r="J482" s="20"/>
      <c r="K482" s="20">
        <v>5</v>
      </c>
      <c r="L482" s="15">
        <v>87</v>
      </c>
      <c r="M482" s="15"/>
      <c r="N482" s="15"/>
      <c r="O482" s="15"/>
    </row>
    <row r="483" ht="12.6" customHeight="1" spans="1:15">
      <c r="A483" s="20" t="str">
        <f>IF(B483="户主",COUNTIF($B$5:B483,$B$5),"")</f>
        <v/>
      </c>
      <c r="B483" s="15" t="s">
        <v>22</v>
      </c>
      <c r="C483" s="15" t="s">
        <v>583</v>
      </c>
      <c r="D483" s="21">
        <v>23</v>
      </c>
      <c r="E483" s="15" t="s">
        <v>24</v>
      </c>
      <c r="F483" s="15" t="s">
        <v>27</v>
      </c>
      <c r="G483" s="18"/>
      <c r="H483" s="15" t="s">
        <v>579</v>
      </c>
      <c r="I483" s="15" t="s">
        <v>39</v>
      </c>
      <c r="J483" s="15"/>
      <c r="K483" s="15"/>
      <c r="L483" s="15"/>
      <c r="M483" s="15"/>
      <c r="N483" s="15"/>
      <c r="O483" s="15"/>
    </row>
    <row r="484" ht="12.6" customHeight="1" spans="1:15">
      <c r="A484" s="20" t="str">
        <f>IF(B484="户主",COUNTIF($B$5:B484,$B$5),"")</f>
        <v/>
      </c>
      <c r="B484" s="15" t="s">
        <v>22</v>
      </c>
      <c r="C484" s="15" t="s">
        <v>584</v>
      </c>
      <c r="D484" s="21">
        <v>18</v>
      </c>
      <c r="E484" s="15" t="s">
        <v>24</v>
      </c>
      <c r="F484" s="15" t="s">
        <v>27</v>
      </c>
      <c r="G484" s="18"/>
      <c r="H484" s="15" t="s">
        <v>579</v>
      </c>
      <c r="I484" s="15" t="s">
        <v>39</v>
      </c>
      <c r="J484" s="15"/>
      <c r="K484" s="15"/>
      <c r="L484" s="15"/>
      <c r="M484" s="15"/>
      <c r="N484" s="15"/>
      <c r="O484" s="15"/>
    </row>
    <row r="485" ht="12.6" customHeight="1" spans="1:15">
      <c r="A485" s="20" t="str">
        <f>IF(B485="户主",COUNTIF($B$5:B485,$B$5),"")</f>
        <v/>
      </c>
      <c r="B485" s="15" t="s">
        <v>22</v>
      </c>
      <c r="C485" s="15" t="s">
        <v>585</v>
      </c>
      <c r="D485" s="21">
        <v>17</v>
      </c>
      <c r="E485" s="15" t="s">
        <v>24</v>
      </c>
      <c r="F485" s="15" t="s">
        <v>27</v>
      </c>
      <c r="G485" s="18"/>
      <c r="H485" s="15" t="s">
        <v>579</v>
      </c>
      <c r="I485" s="15" t="s">
        <v>39</v>
      </c>
      <c r="J485" s="15"/>
      <c r="K485" s="15"/>
      <c r="L485" s="15"/>
      <c r="M485" s="15"/>
      <c r="N485" s="15"/>
      <c r="O485" s="15"/>
    </row>
    <row r="486" ht="12.6" customHeight="1" spans="1:15">
      <c r="A486" s="20">
        <f>IF(B486="户主",COUNTIF($B$5:B486,$B$5),"")</f>
        <v>182</v>
      </c>
      <c r="B486" s="26" t="s">
        <v>17</v>
      </c>
      <c r="C486" s="20" t="s">
        <v>586</v>
      </c>
      <c r="D486" s="47">
        <v>69</v>
      </c>
      <c r="E486" s="26" t="s">
        <v>19</v>
      </c>
      <c r="F486" s="20" t="s">
        <v>17</v>
      </c>
      <c r="G486" s="48">
        <v>3</v>
      </c>
      <c r="H486" s="15" t="s">
        <v>579</v>
      </c>
      <c r="I486" s="20" t="s">
        <v>43</v>
      </c>
      <c r="J486" s="27">
        <f>G486*130</f>
        <v>390</v>
      </c>
      <c r="K486" s="20"/>
      <c r="L486" s="20"/>
      <c r="M486" s="15">
        <f>J486+L486+L487+L488</f>
        <v>535</v>
      </c>
      <c r="N486" s="15">
        <v>15</v>
      </c>
      <c r="O486" s="15">
        <f>M486*3+N486</f>
        <v>1620</v>
      </c>
    </row>
    <row r="487" ht="12.6" customHeight="1" spans="1:15">
      <c r="A487" s="20" t="str">
        <f>IF(B487="户主",COUNTIF($B$5:B487,$B$5),"")</f>
        <v/>
      </c>
      <c r="B487" s="15" t="s">
        <v>22</v>
      </c>
      <c r="C487" s="15" t="s">
        <v>587</v>
      </c>
      <c r="D487" s="21">
        <v>67</v>
      </c>
      <c r="E487" s="15" t="s">
        <v>24</v>
      </c>
      <c r="F487" s="15" t="s">
        <v>25</v>
      </c>
      <c r="G487" s="18"/>
      <c r="H487" s="15" t="s">
        <v>579</v>
      </c>
      <c r="I487" s="20" t="s">
        <v>43</v>
      </c>
      <c r="J487" s="15"/>
      <c r="K487" s="15">
        <v>6</v>
      </c>
      <c r="L487" s="20">
        <v>145</v>
      </c>
      <c r="M487" s="15"/>
      <c r="N487" s="15"/>
      <c r="O487" s="15"/>
    </row>
    <row r="488" s="3" customFormat="1" ht="12.6" customHeight="1" spans="1:251">
      <c r="A488" s="48" t="str">
        <f>IF(B488="户主",COUNTIF($B$5:B488,$B$5),"")</f>
        <v/>
      </c>
      <c r="B488" s="15" t="s">
        <v>22</v>
      </c>
      <c r="C488" s="71" t="s">
        <v>588</v>
      </c>
      <c r="D488" s="25">
        <v>29</v>
      </c>
      <c r="E488" s="17" t="s">
        <v>19</v>
      </c>
      <c r="F488" s="17" t="s">
        <v>31</v>
      </c>
      <c r="G488" s="18"/>
      <c r="H488" s="28" t="s">
        <v>557</v>
      </c>
      <c r="I488" s="15" t="s">
        <v>43</v>
      </c>
      <c r="J488" s="21"/>
      <c r="K488" s="15"/>
      <c r="L488" s="15"/>
      <c r="M488" s="15"/>
      <c r="N488" s="39"/>
      <c r="O488" s="7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5"/>
      <c r="IQ488" s="5"/>
    </row>
    <row r="489" ht="12.6" customHeight="1" spans="1:15">
      <c r="A489" s="20">
        <f>IF(B489="户主",COUNTIF($B$5:B489,$B$5),"")</f>
        <v>183</v>
      </c>
      <c r="B489" s="26" t="s">
        <v>17</v>
      </c>
      <c r="C489" s="20" t="s">
        <v>589</v>
      </c>
      <c r="D489" s="47">
        <v>65</v>
      </c>
      <c r="E489" s="26" t="s">
        <v>24</v>
      </c>
      <c r="F489" s="20" t="s">
        <v>204</v>
      </c>
      <c r="G489" s="48">
        <v>2</v>
      </c>
      <c r="H489" s="15" t="s">
        <v>579</v>
      </c>
      <c r="I489" s="20" t="s">
        <v>39</v>
      </c>
      <c r="J489" s="27">
        <f>G489*245</f>
        <v>490</v>
      </c>
      <c r="K489" s="20">
        <v>5</v>
      </c>
      <c r="L489" s="15">
        <v>87</v>
      </c>
      <c r="M489" s="15">
        <f>J489+L489</f>
        <v>577</v>
      </c>
      <c r="N489" s="15">
        <v>15</v>
      </c>
      <c r="O489" s="15">
        <f>M489*3+N489</f>
        <v>1746</v>
      </c>
    </row>
    <row r="490" ht="12.6" customHeight="1" spans="1:15">
      <c r="A490" s="20" t="str">
        <f>IF(B490="户主",COUNTIF($B$5:B490,$B$5),"")</f>
        <v/>
      </c>
      <c r="B490" s="26" t="s">
        <v>22</v>
      </c>
      <c r="C490" s="20" t="s">
        <v>590</v>
      </c>
      <c r="D490" s="47">
        <v>63</v>
      </c>
      <c r="E490" s="26" t="s">
        <v>19</v>
      </c>
      <c r="F490" s="20" t="s">
        <v>25</v>
      </c>
      <c r="G490" s="48"/>
      <c r="H490" s="15" t="s">
        <v>579</v>
      </c>
      <c r="I490" s="20" t="s">
        <v>39</v>
      </c>
      <c r="J490" s="27"/>
      <c r="K490" s="20"/>
      <c r="L490" s="40"/>
      <c r="M490" s="15"/>
      <c r="N490" s="15"/>
      <c r="O490" s="15"/>
    </row>
    <row r="491" ht="12.6" customHeight="1" spans="1:15">
      <c r="A491" s="20">
        <f>IF(B491="户主",COUNTIF($B$5:B491,$B$5),"")</f>
        <v>184</v>
      </c>
      <c r="B491" s="26" t="s">
        <v>17</v>
      </c>
      <c r="C491" s="20" t="s">
        <v>591</v>
      </c>
      <c r="D491" s="47">
        <v>59</v>
      </c>
      <c r="E491" s="26" t="s">
        <v>19</v>
      </c>
      <c r="F491" s="20" t="s">
        <v>17</v>
      </c>
      <c r="G491" s="48">
        <v>2</v>
      </c>
      <c r="H491" s="15" t="s">
        <v>579</v>
      </c>
      <c r="I491" s="20" t="s">
        <v>39</v>
      </c>
      <c r="J491" s="27">
        <f>G491*245</f>
        <v>490</v>
      </c>
      <c r="K491" s="20"/>
      <c r="L491" s="20"/>
      <c r="M491" s="15">
        <f>J491+L491</f>
        <v>490</v>
      </c>
      <c r="N491" s="15">
        <v>15</v>
      </c>
      <c r="O491" s="15">
        <f>M491*3+N491</f>
        <v>1485</v>
      </c>
    </row>
    <row r="492" ht="12.6" customHeight="1" spans="1:15">
      <c r="A492" s="20" t="str">
        <f>IF(B492="户主",COUNTIF($B$5:B492,$B$5),"")</f>
        <v/>
      </c>
      <c r="B492" s="26" t="s">
        <v>22</v>
      </c>
      <c r="C492" s="20" t="s">
        <v>592</v>
      </c>
      <c r="D492" s="47">
        <v>19</v>
      </c>
      <c r="E492" s="26" t="s">
        <v>24</v>
      </c>
      <c r="F492" s="20" t="s">
        <v>27</v>
      </c>
      <c r="G492" s="48"/>
      <c r="H492" s="15" t="s">
        <v>579</v>
      </c>
      <c r="I492" s="20" t="s">
        <v>39</v>
      </c>
      <c r="J492" s="27"/>
      <c r="K492" s="20"/>
      <c r="L492" s="40"/>
      <c r="M492" s="15"/>
      <c r="N492" s="15"/>
      <c r="O492" s="15"/>
    </row>
    <row r="493" ht="12.6" customHeight="1" spans="1:15">
      <c r="A493" s="20">
        <f>IF(B493="户主",COUNTIF($B$5:B493,$B$5),"")</f>
        <v>185</v>
      </c>
      <c r="B493" s="26" t="s">
        <v>17</v>
      </c>
      <c r="C493" s="20" t="s">
        <v>593</v>
      </c>
      <c r="D493" s="47">
        <v>49</v>
      </c>
      <c r="E493" s="26" t="s">
        <v>19</v>
      </c>
      <c r="F493" s="20" t="s">
        <v>17</v>
      </c>
      <c r="G493" s="48">
        <v>4</v>
      </c>
      <c r="H493" s="15" t="s">
        <v>579</v>
      </c>
      <c r="I493" s="20" t="s">
        <v>43</v>
      </c>
      <c r="J493" s="27">
        <f>G493*130</f>
        <v>520</v>
      </c>
      <c r="K493" s="20"/>
      <c r="L493" s="20"/>
      <c r="M493" s="15">
        <f>J493+L495+L496</f>
        <v>694</v>
      </c>
      <c r="N493" s="15">
        <v>15</v>
      </c>
      <c r="O493" s="15">
        <f>M493*3+N493</f>
        <v>2097</v>
      </c>
    </row>
    <row r="494" ht="12.6" customHeight="1" spans="1:15">
      <c r="A494" s="20" t="str">
        <f>IF(B494="户主",COUNTIF($B$5:B494,$B$5),"")</f>
        <v/>
      </c>
      <c r="B494" s="26" t="s">
        <v>22</v>
      </c>
      <c r="C494" s="20" t="s">
        <v>594</v>
      </c>
      <c r="D494" s="47">
        <v>37</v>
      </c>
      <c r="E494" s="26" t="s">
        <v>24</v>
      </c>
      <c r="F494" s="20" t="s">
        <v>25</v>
      </c>
      <c r="G494" s="48"/>
      <c r="H494" s="15" t="s">
        <v>579</v>
      </c>
      <c r="I494" s="20" t="s">
        <v>43</v>
      </c>
      <c r="J494" s="27"/>
      <c r="K494" s="20"/>
      <c r="L494" s="40"/>
      <c r="M494" s="15"/>
      <c r="N494" s="15"/>
      <c r="O494" s="15"/>
    </row>
    <row r="495" ht="12.6" customHeight="1" spans="1:15">
      <c r="A495" s="20" t="str">
        <f>IF(B495="户主",COUNTIF($B$5:B495,$B$5),"")</f>
        <v/>
      </c>
      <c r="B495" s="26" t="s">
        <v>22</v>
      </c>
      <c r="C495" s="20" t="s">
        <v>595</v>
      </c>
      <c r="D495" s="47">
        <v>13</v>
      </c>
      <c r="E495" s="26" t="s">
        <v>24</v>
      </c>
      <c r="F495" s="20" t="s">
        <v>27</v>
      </c>
      <c r="G495" s="48"/>
      <c r="H495" s="15" t="s">
        <v>579</v>
      </c>
      <c r="I495" s="20" t="s">
        <v>43</v>
      </c>
      <c r="J495" s="27"/>
      <c r="K495" s="20">
        <v>3</v>
      </c>
      <c r="L495" s="40">
        <v>87</v>
      </c>
      <c r="M495" s="15"/>
      <c r="N495" s="15"/>
      <c r="O495" s="15"/>
    </row>
    <row r="496" ht="12.6" customHeight="1" spans="1:15">
      <c r="A496" s="20" t="str">
        <f>IF(B496="户主",COUNTIF($B$5:B496,$B$5),"")</f>
        <v/>
      </c>
      <c r="B496" s="26" t="s">
        <v>22</v>
      </c>
      <c r="C496" s="20" t="s">
        <v>596</v>
      </c>
      <c r="D496" s="47">
        <v>12</v>
      </c>
      <c r="E496" s="26" t="s">
        <v>24</v>
      </c>
      <c r="F496" s="20" t="s">
        <v>27</v>
      </c>
      <c r="G496" s="48"/>
      <c r="H496" s="15" t="s">
        <v>579</v>
      </c>
      <c r="I496" s="20" t="s">
        <v>43</v>
      </c>
      <c r="J496" s="27"/>
      <c r="K496" s="20">
        <v>3</v>
      </c>
      <c r="L496" s="40">
        <v>87</v>
      </c>
      <c r="M496" s="15"/>
      <c r="N496" s="15"/>
      <c r="O496" s="15"/>
    </row>
    <row r="497" ht="12.6" customHeight="1" spans="1:15">
      <c r="A497" s="20">
        <f>IF(B497="户主",COUNTIF($B$5:B497,$B$5),"")</f>
        <v>186</v>
      </c>
      <c r="B497" s="15" t="s">
        <v>17</v>
      </c>
      <c r="C497" s="15" t="s">
        <v>597</v>
      </c>
      <c r="D497" s="21">
        <v>60</v>
      </c>
      <c r="E497" s="15" t="s">
        <v>19</v>
      </c>
      <c r="F497" s="15" t="s">
        <v>17</v>
      </c>
      <c r="G497" s="18">
        <v>2</v>
      </c>
      <c r="H497" s="15" t="s">
        <v>579</v>
      </c>
      <c r="I497" s="15" t="s">
        <v>39</v>
      </c>
      <c r="J497" s="27">
        <f>G497*245</f>
        <v>490</v>
      </c>
      <c r="K497" s="15"/>
      <c r="L497" s="15"/>
      <c r="M497" s="15">
        <f>J497+L497</f>
        <v>490</v>
      </c>
      <c r="N497" s="15">
        <v>15</v>
      </c>
      <c r="O497" s="15">
        <f>M497*3+N497</f>
        <v>1485</v>
      </c>
    </row>
    <row r="498" ht="12.6" customHeight="1" spans="1:15">
      <c r="A498" s="20" t="str">
        <f>IF(B498="户主",COUNTIF($B$5:B498,$B$5),"")</f>
        <v/>
      </c>
      <c r="B498" s="15" t="s">
        <v>22</v>
      </c>
      <c r="C498" s="15" t="s">
        <v>598</v>
      </c>
      <c r="D498" s="21">
        <v>63</v>
      </c>
      <c r="E498" s="15" t="s">
        <v>24</v>
      </c>
      <c r="F498" s="15" t="s">
        <v>25</v>
      </c>
      <c r="G498" s="18"/>
      <c r="H498" s="15" t="s">
        <v>579</v>
      </c>
      <c r="I498" s="15" t="s">
        <v>39</v>
      </c>
      <c r="J498" s="15"/>
      <c r="K498" s="15"/>
      <c r="L498" s="15"/>
      <c r="M498" s="15"/>
      <c r="N498" s="15"/>
      <c r="O498" s="15"/>
    </row>
    <row r="499" ht="12.6" customHeight="1" spans="1:15">
      <c r="A499" s="20">
        <f>IF(B499="户主",COUNTIF($B$5:B499,$B$5),"")</f>
        <v>187</v>
      </c>
      <c r="B499" s="15" t="s">
        <v>17</v>
      </c>
      <c r="C499" s="15" t="s">
        <v>599</v>
      </c>
      <c r="D499" s="21">
        <v>68</v>
      </c>
      <c r="E499" s="15" t="s">
        <v>24</v>
      </c>
      <c r="F499" s="15" t="s">
        <v>17</v>
      </c>
      <c r="G499" s="18">
        <v>1</v>
      </c>
      <c r="H499" s="15" t="s">
        <v>579</v>
      </c>
      <c r="I499" s="15" t="s">
        <v>21</v>
      </c>
      <c r="J499" s="27">
        <f>G499*289</f>
        <v>289</v>
      </c>
      <c r="K499" s="15"/>
      <c r="L499" s="15"/>
      <c r="M499" s="15">
        <f>J499+L499</f>
        <v>289</v>
      </c>
      <c r="N499" s="15">
        <v>15</v>
      </c>
      <c r="O499" s="15">
        <f>M499*3+N499</f>
        <v>882</v>
      </c>
    </row>
    <row r="500" ht="12.6" customHeight="1" spans="1:15">
      <c r="A500" s="20">
        <f>IF(B500="户主",COUNTIF($B$5:B500,$B$5),"")</f>
        <v>188</v>
      </c>
      <c r="B500" s="15" t="s">
        <v>17</v>
      </c>
      <c r="C500" s="15" t="s">
        <v>600</v>
      </c>
      <c r="D500" s="21">
        <v>55</v>
      </c>
      <c r="E500" s="15" t="s">
        <v>19</v>
      </c>
      <c r="F500" s="15" t="s">
        <v>17</v>
      </c>
      <c r="G500" s="18">
        <v>2</v>
      </c>
      <c r="H500" s="15" t="s">
        <v>579</v>
      </c>
      <c r="I500" s="15" t="s">
        <v>43</v>
      </c>
      <c r="J500" s="27">
        <f>G500*130</f>
        <v>260</v>
      </c>
      <c r="K500" s="15"/>
      <c r="L500" s="15"/>
      <c r="M500" s="15">
        <f>J500+L500</f>
        <v>260</v>
      </c>
      <c r="N500" s="15">
        <v>15</v>
      </c>
      <c r="O500" s="15">
        <f>M500*3+N500</f>
        <v>795</v>
      </c>
    </row>
    <row r="501" ht="12.6" customHeight="1" spans="1:15">
      <c r="A501" s="20" t="str">
        <f>IF(B501="户主",COUNTIF($B$5:B501,$B$5),"")</f>
        <v/>
      </c>
      <c r="B501" s="15" t="s">
        <v>22</v>
      </c>
      <c r="C501" s="15" t="s">
        <v>601</v>
      </c>
      <c r="D501" s="21">
        <v>21</v>
      </c>
      <c r="E501" s="15" t="s">
        <v>19</v>
      </c>
      <c r="F501" s="15" t="s">
        <v>31</v>
      </c>
      <c r="G501" s="18"/>
      <c r="H501" s="15" t="s">
        <v>579</v>
      </c>
      <c r="I501" s="15" t="s">
        <v>43</v>
      </c>
      <c r="J501" s="15"/>
      <c r="K501" s="15"/>
      <c r="L501" s="15"/>
      <c r="M501" s="15"/>
      <c r="N501" s="15"/>
      <c r="O501" s="15"/>
    </row>
    <row r="502" ht="12.6" customHeight="1" spans="1:15">
      <c r="A502" s="20">
        <f>IF(B502="户主",COUNTIF($B$5:B502,$B$5),"")</f>
        <v>189</v>
      </c>
      <c r="B502" s="15" t="s">
        <v>17</v>
      </c>
      <c r="C502" s="15" t="s">
        <v>602</v>
      </c>
      <c r="D502" s="21">
        <v>71</v>
      </c>
      <c r="E502" s="15" t="s">
        <v>24</v>
      </c>
      <c r="F502" s="15" t="s">
        <v>17</v>
      </c>
      <c r="G502" s="18">
        <v>2</v>
      </c>
      <c r="H502" s="15" t="s">
        <v>579</v>
      </c>
      <c r="I502" s="15" t="s">
        <v>39</v>
      </c>
      <c r="J502" s="27">
        <f>G502*245</f>
        <v>490</v>
      </c>
      <c r="K502" s="15">
        <v>2</v>
      </c>
      <c r="L502" s="15">
        <v>58</v>
      </c>
      <c r="M502" s="15">
        <f>J502+L502</f>
        <v>548</v>
      </c>
      <c r="N502" s="15">
        <v>15</v>
      </c>
      <c r="O502" s="15">
        <f>M502*3+N502</f>
        <v>1659</v>
      </c>
    </row>
    <row r="503" ht="12.6" customHeight="1" spans="1:15">
      <c r="A503" s="20" t="str">
        <f>IF(B503="户主",COUNTIF($B$5:B503,$B$5),"")</f>
        <v/>
      </c>
      <c r="B503" s="15" t="s">
        <v>22</v>
      </c>
      <c r="C503" s="15" t="s">
        <v>603</v>
      </c>
      <c r="D503" s="21">
        <v>45</v>
      </c>
      <c r="E503" s="15" t="s">
        <v>19</v>
      </c>
      <c r="F503" s="15" t="s">
        <v>31</v>
      </c>
      <c r="G503" s="18"/>
      <c r="H503" s="15" t="s">
        <v>579</v>
      </c>
      <c r="I503" s="15" t="s">
        <v>39</v>
      </c>
      <c r="J503" s="15"/>
      <c r="K503" s="15"/>
      <c r="L503" s="15"/>
      <c r="M503" s="15"/>
      <c r="N503" s="15"/>
      <c r="O503" s="15"/>
    </row>
    <row r="504" ht="12.6" customHeight="1" spans="1:15">
      <c r="A504" s="20">
        <f>IF(B504="户主",COUNTIF($B$5:B504,$B$5),"")</f>
        <v>190</v>
      </c>
      <c r="B504" s="26" t="s">
        <v>17</v>
      </c>
      <c r="C504" s="20" t="s">
        <v>604</v>
      </c>
      <c r="D504" s="47">
        <v>56</v>
      </c>
      <c r="E504" s="26" t="s">
        <v>19</v>
      </c>
      <c r="F504" s="20" t="s">
        <v>17</v>
      </c>
      <c r="G504" s="48">
        <v>3</v>
      </c>
      <c r="H504" s="20" t="s">
        <v>605</v>
      </c>
      <c r="I504" s="36" t="s">
        <v>43</v>
      </c>
      <c r="J504" s="27">
        <f>G504*130</f>
        <v>390</v>
      </c>
      <c r="K504" s="20"/>
      <c r="L504" s="20"/>
      <c r="M504" s="15">
        <f>J504+L504</f>
        <v>390</v>
      </c>
      <c r="N504" s="15">
        <v>15</v>
      </c>
      <c r="O504" s="15">
        <f>M504*3+N504</f>
        <v>1185</v>
      </c>
    </row>
    <row r="505" ht="12.6" customHeight="1" spans="1:15">
      <c r="A505" s="20" t="str">
        <f>IF(B505="户主",COUNTIF($B$5:B505,$B$5),"")</f>
        <v/>
      </c>
      <c r="B505" s="26" t="s">
        <v>22</v>
      </c>
      <c r="C505" s="20" t="s">
        <v>606</v>
      </c>
      <c r="D505" s="47">
        <v>46</v>
      </c>
      <c r="E505" s="26" t="s">
        <v>24</v>
      </c>
      <c r="F505" s="20" t="s">
        <v>25</v>
      </c>
      <c r="G505" s="48"/>
      <c r="H505" s="20" t="s">
        <v>605</v>
      </c>
      <c r="I505" s="36" t="s">
        <v>43</v>
      </c>
      <c r="J505" s="27"/>
      <c r="K505" s="20"/>
      <c r="L505" s="40"/>
      <c r="M505" s="15"/>
      <c r="N505" s="15"/>
      <c r="O505" s="15"/>
    </row>
    <row r="506" s="4" customFormat="1" ht="12.6" customHeight="1" spans="1:37">
      <c r="A506" s="17"/>
      <c r="B506" s="17" t="s">
        <v>22</v>
      </c>
      <c r="C506" s="17" t="s">
        <v>607</v>
      </c>
      <c r="D506" s="21">
        <v>22</v>
      </c>
      <c r="E506" s="17" t="s">
        <v>24</v>
      </c>
      <c r="F506" s="20" t="s">
        <v>181</v>
      </c>
      <c r="G506" s="48"/>
      <c r="H506" s="20" t="s">
        <v>605</v>
      </c>
      <c r="I506" s="36" t="s">
        <v>43</v>
      </c>
      <c r="J506" s="36"/>
      <c r="K506" s="36"/>
      <c r="L506" s="36"/>
      <c r="M506" s="42"/>
      <c r="N506" s="46"/>
      <c r="O506" s="36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</row>
    <row r="507" ht="12.6" customHeight="1" spans="1:15">
      <c r="A507" s="20">
        <f>IF(B507="户主",COUNTIF($B$5:B507,$B$5),"")</f>
        <v>191</v>
      </c>
      <c r="B507" s="15" t="s">
        <v>17</v>
      </c>
      <c r="C507" s="15" t="s">
        <v>608</v>
      </c>
      <c r="D507" s="21">
        <v>41</v>
      </c>
      <c r="E507" s="15" t="s">
        <v>19</v>
      </c>
      <c r="F507" s="15" t="s">
        <v>17</v>
      </c>
      <c r="G507" s="18">
        <v>4</v>
      </c>
      <c r="H507" s="20" t="s">
        <v>605</v>
      </c>
      <c r="I507" s="15" t="s">
        <v>43</v>
      </c>
      <c r="J507" s="27">
        <f>G507*130</f>
        <v>520</v>
      </c>
      <c r="K507" s="15"/>
      <c r="L507" s="15"/>
      <c r="M507" s="15">
        <f>J507+L509+L510</f>
        <v>694</v>
      </c>
      <c r="N507" s="15">
        <v>15</v>
      </c>
      <c r="O507" s="15">
        <f>M507*3+N507</f>
        <v>2097</v>
      </c>
    </row>
    <row r="508" ht="12.6" customHeight="1" spans="1:15">
      <c r="A508" s="20" t="str">
        <f>IF(B508="户主",COUNTIF($B$5:B508,$B$5),"")</f>
        <v/>
      </c>
      <c r="B508" s="15" t="s">
        <v>22</v>
      </c>
      <c r="C508" s="15" t="s">
        <v>609</v>
      </c>
      <c r="D508" s="21">
        <v>35</v>
      </c>
      <c r="E508" s="15" t="s">
        <v>24</v>
      </c>
      <c r="F508" s="15" t="s">
        <v>25</v>
      </c>
      <c r="G508" s="18"/>
      <c r="H508" s="20" t="s">
        <v>605</v>
      </c>
      <c r="I508" s="15" t="s">
        <v>43</v>
      </c>
      <c r="J508" s="15"/>
      <c r="K508" s="15"/>
      <c r="L508" s="15"/>
      <c r="M508" s="15"/>
      <c r="N508" s="15"/>
      <c r="O508" s="15"/>
    </row>
    <row r="509" ht="12.6" customHeight="1" spans="1:15">
      <c r="A509" s="20" t="str">
        <f>IF(B509="户主",COUNTIF($B$5:B509,$B$5),"")</f>
        <v/>
      </c>
      <c r="B509" s="15" t="s">
        <v>22</v>
      </c>
      <c r="C509" s="15" t="s">
        <v>610</v>
      </c>
      <c r="D509" s="21">
        <v>11</v>
      </c>
      <c r="E509" s="15" t="s">
        <v>19</v>
      </c>
      <c r="F509" s="15" t="s">
        <v>31</v>
      </c>
      <c r="G509" s="18"/>
      <c r="H509" s="20" t="s">
        <v>605</v>
      </c>
      <c r="I509" s="15" t="s">
        <v>43</v>
      </c>
      <c r="J509" s="15"/>
      <c r="K509" s="15">
        <v>3</v>
      </c>
      <c r="L509" s="40">
        <v>87</v>
      </c>
      <c r="M509" s="15"/>
      <c r="N509" s="15"/>
      <c r="O509" s="15"/>
    </row>
    <row r="510" ht="12.6" customHeight="1" spans="1:15">
      <c r="A510" s="20" t="str">
        <f>IF(B510="户主",COUNTIF($B$5:B510,$B$5),"")</f>
        <v/>
      </c>
      <c r="B510" s="15" t="s">
        <v>22</v>
      </c>
      <c r="C510" s="15" t="s">
        <v>611</v>
      </c>
      <c r="D510" s="21">
        <v>7</v>
      </c>
      <c r="E510" s="15" t="s">
        <v>24</v>
      </c>
      <c r="F510" s="15" t="s">
        <v>27</v>
      </c>
      <c r="G510" s="18"/>
      <c r="H510" s="20" t="s">
        <v>605</v>
      </c>
      <c r="I510" s="15" t="s">
        <v>43</v>
      </c>
      <c r="J510" s="15"/>
      <c r="K510" s="15">
        <v>3</v>
      </c>
      <c r="L510" s="40">
        <v>87</v>
      </c>
      <c r="M510" s="15"/>
      <c r="N510" s="15"/>
      <c r="O510" s="15"/>
    </row>
    <row r="511" ht="12.6" customHeight="1" spans="1:15">
      <c r="A511" s="20">
        <f>IF(B511="户主",COUNTIF($B$5:B511,$B$5),"")</f>
        <v>192</v>
      </c>
      <c r="B511" s="15" t="s">
        <v>17</v>
      </c>
      <c r="C511" s="15" t="s">
        <v>612</v>
      </c>
      <c r="D511" s="21">
        <v>54</v>
      </c>
      <c r="E511" s="15" t="s">
        <v>24</v>
      </c>
      <c r="F511" s="15" t="s">
        <v>17</v>
      </c>
      <c r="G511" s="18">
        <v>1</v>
      </c>
      <c r="H511" s="20" t="s">
        <v>605</v>
      </c>
      <c r="I511" s="15" t="s">
        <v>21</v>
      </c>
      <c r="J511" s="27">
        <f>G511*289</f>
        <v>289</v>
      </c>
      <c r="K511" s="15"/>
      <c r="L511" s="15"/>
      <c r="M511" s="15">
        <f t="shared" ref="M511:M516" si="6">J511+L511</f>
        <v>289</v>
      </c>
      <c r="N511" s="15">
        <v>15</v>
      </c>
      <c r="O511" s="15">
        <f>M511*3+N511</f>
        <v>882</v>
      </c>
    </row>
    <row r="512" ht="12.6" customHeight="1" spans="1:15">
      <c r="A512" s="20">
        <f>IF(B512="户主",COUNTIF($B$5:B512,$B$5),"")</f>
        <v>193</v>
      </c>
      <c r="B512" s="15" t="s">
        <v>17</v>
      </c>
      <c r="C512" s="15" t="s">
        <v>613</v>
      </c>
      <c r="D512" s="21">
        <v>66</v>
      </c>
      <c r="E512" s="15" t="s">
        <v>19</v>
      </c>
      <c r="F512" s="15" t="s">
        <v>17</v>
      </c>
      <c r="G512" s="18">
        <v>2</v>
      </c>
      <c r="H512" s="20" t="s">
        <v>605</v>
      </c>
      <c r="I512" s="15" t="s">
        <v>21</v>
      </c>
      <c r="J512" s="27">
        <f>G512*289</f>
        <v>578</v>
      </c>
      <c r="K512" s="15"/>
      <c r="L512" s="15"/>
      <c r="M512" s="15">
        <f t="shared" si="6"/>
        <v>578</v>
      </c>
      <c r="N512" s="15">
        <v>15</v>
      </c>
      <c r="O512" s="15">
        <f>M512*3+N512</f>
        <v>1749</v>
      </c>
    </row>
    <row r="513" ht="12.6" customHeight="1" spans="1:15">
      <c r="A513" s="20" t="str">
        <f>IF(B513="户主",COUNTIF($B$5:B513,$B$5),"")</f>
        <v/>
      </c>
      <c r="B513" s="15" t="s">
        <v>22</v>
      </c>
      <c r="C513" s="15" t="s">
        <v>614</v>
      </c>
      <c r="D513" s="21">
        <v>66</v>
      </c>
      <c r="E513" s="15" t="s">
        <v>24</v>
      </c>
      <c r="F513" s="15" t="s">
        <v>25</v>
      </c>
      <c r="G513" s="18"/>
      <c r="H513" s="20" t="s">
        <v>605</v>
      </c>
      <c r="I513" s="15" t="s">
        <v>21</v>
      </c>
      <c r="J513" s="15"/>
      <c r="K513" s="15"/>
      <c r="L513" s="15"/>
      <c r="M513" s="15"/>
      <c r="N513" s="15"/>
      <c r="O513" s="15"/>
    </row>
    <row r="514" ht="12.6" customHeight="1" spans="1:15">
      <c r="A514" s="20">
        <f>IF(B514="户主",COUNTIF($B$5:B514,$B$5),"")</f>
        <v>194</v>
      </c>
      <c r="B514" s="15" t="s">
        <v>17</v>
      </c>
      <c r="C514" s="15" t="s">
        <v>615</v>
      </c>
      <c r="D514" s="21">
        <v>46</v>
      </c>
      <c r="E514" s="15" t="s">
        <v>19</v>
      </c>
      <c r="F514" s="15" t="s">
        <v>17</v>
      </c>
      <c r="G514" s="18">
        <v>1</v>
      </c>
      <c r="H514" s="15" t="s">
        <v>616</v>
      </c>
      <c r="I514" s="15" t="s">
        <v>21</v>
      </c>
      <c r="J514" s="27">
        <f>G514*289</f>
        <v>289</v>
      </c>
      <c r="K514" s="15"/>
      <c r="L514" s="15"/>
      <c r="M514" s="15">
        <f t="shared" si="6"/>
        <v>289</v>
      </c>
      <c r="N514" s="15">
        <v>15</v>
      </c>
      <c r="O514" s="15">
        <f>M514*3+N514</f>
        <v>882</v>
      </c>
    </row>
    <row r="515" ht="12.6" customHeight="1" spans="1:15">
      <c r="A515" s="20">
        <f>IF(B515="户主",COUNTIF($B$5:B515,$B$5),"")</f>
        <v>195</v>
      </c>
      <c r="B515" s="15" t="s">
        <v>17</v>
      </c>
      <c r="C515" s="15" t="s">
        <v>617</v>
      </c>
      <c r="D515" s="21">
        <v>69</v>
      </c>
      <c r="E515" s="15" t="s">
        <v>24</v>
      </c>
      <c r="F515" s="15" t="s">
        <v>17</v>
      </c>
      <c r="G515" s="18">
        <v>1</v>
      </c>
      <c r="H515" s="20" t="s">
        <v>605</v>
      </c>
      <c r="I515" s="15" t="s">
        <v>21</v>
      </c>
      <c r="J515" s="27">
        <f>G515*289</f>
        <v>289</v>
      </c>
      <c r="K515" s="15"/>
      <c r="L515" s="15"/>
      <c r="M515" s="15">
        <f t="shared" si="6"/>
        <v>289</v>
      </c>
      <c r="N515" s="15">
        <v>15</v>
      </c>
      <c r="O515" s="15">
        <f>M515*3+N515</f>
        <v>882</v>
      </c>
    </row>
    <row r="516" ht="12.6" customHeight="1" spans="1:15">
      <c r="A516" s="20">
        <f>IF(B516="户主",COUNTIF($B$5:B516,$B$5),"")</f>
        <v>196</v>
      </c>
      <c r="B516" s="26" t="s">
        <v>17</v>
      </c>
      <c r="C516" s="20" t="s">
        <v>618</v>
      </c>
      <c r="D516" s="47">
        <v>67</v>
      </c>
      <c r="E516" s="26" t="s">
        <v>19</v>
      </c>
      <c r="F516" s="20" t="s">
        <v>17</v>
      </c>
      <c r="G516" s="48">
        <v>1</v>
      </c>
      <c r="H516" s="20" t="s">
        <v>579</v>
      </c>
      <c r="I516" s="20" t="s">
        <v>21</v>
      </c>
      <c r="J516" s="27">
        <f>G516*289</f>
        <v>289</v>
      </c>
      <c r="K516" s="20"/>
      <c r="L516" s="20"/>
      <c r="M516" s="15">
        <f t="shared" si="6"/>
        <v>289</v>
      </c>
      <c r="N516" s="15">
        <v>15</v>
      </c>
      <c r="O516" s="15">
        <f>M516*3+N516</f>
        <v>882</v>
      </c>
    </row>
    <row r="517" ht="12.6" customHeight="1" spans="1:15">
      <c r="A517" s="20">
        <f>IF(B517="户主",COUNTIF($B$5:B517,$B$5),"")</f>
        <v>197</v>
      </c>
      <c r="B517" s="15" t="s">
        <v>17</v>
      </c>
      <c r="C517" s="15" t="s">
        <v>619</v>
      </c>
      <c r="D517" s="21">
        <v>45</v>
      </c>
      <c r="E517" s="17" t="s">
        <v>19</v>
      </c>
      <c r="F517" s="17" t="s">
        <v>17</v>
      </c>
      <c r="G517" s="18">
        <v>3</v>
      </c>
      <c r="H517" s="17" t="s">
        <v>616</v>
      </c>
      <c r="I517" s="17" t="s">
        <v>21</v>
      </c>
      <c r="J517" s="27">
        <f>G517*289</f>
        <v>867</v>
      </c>
      <c r="K517" s="15"/>
      <c r="L517" s="15"/>
      <c r="M517" s="15">
        <f>J517+L517+L518+L519</f>
        <v>1012</v>
      </c>
      <c r="N517" s="15">
        <v>15</v>
      </c>
      <c r="O517" s="15">
        <f>M517*3+N517</f>
        <v>3051</v>
      </c>
    </row>
    <row r="518" ht="12.6" customHeight="1" spans="1:15">
      <c r="A518" s="20" t="str">
        <f>IF(B518="户主",COUNTIF($B$5:B518,$B$5),"")</f>
        <v/>
      </c>
      <c r="B518" s="15" t="s">
        <v>22</v>
      </c>
      <c r="C518" s="15" t="s">
        <v>620</v>
      </c>
      <c r="D518" s="21">
        <v>73</v>
      </c>
      <c r="E518" s="17" t="s">
        <v>19</v>
      </c>
      <c r="F518" s="17" t="s">
        <v>88</v>
      </c>
      <c r="G518" s="18"/>
      <c r="H518" s="17" t="s">
        <v>616</v>
      </c>
      <c r="I518" s="17" t="s">
        <v>21</v>
      </c>
      <c r="J518" s="17"/>
      <c r="K518" s="15">
        <v>2</v>
      </c>
      <c r="L518" s="15">
        <v>58</v>
      </c>
      <c r="M518" s="53"/>
      <c r="N518" s="15"/>
      <c r="O518" s="15"/>
    </row>
    <row r="519" ht="12.6" customHeight="1" spans="1:15">
      <c r="A519" s="20" t="str">
        <f>IF(B519="户主",COUNTIF($B$5:B519,$B$5),"")</f>
        <v/>
      </c>
      <c r="B519" s="15" t="s">
        <v>22</v>
      </c>
      <c r="C519" s="15" t="s">
        <v>621</v>
      </c>
      <c r="D519" s="21">
        <v>11</v>
      </c>
      <c r="E519" s="17" t="s">
        <v>24</v>
      </c>
      <c r="F519" s="17" t="s">
        <v>27</v>
      </c>
      <c r="G519" s="18"/>
      <c r="H519" s="17" t="s">
        <v>616</v>
      </c>
      <c r="I519" s="17" t="s">
        <v>21</v>
      </c>
      <c r="J519" s="17"/>
      <c r="K519" s="15">
        <v>3</v>
      </c>
      <c r="L519" s="40">
        <v>87</v>
      </c>
      <c r="M519" s="53"/>
      <c r="N519" s="15"/>
      <c r="O519" s="15"/>
    </row>
    <row r="520" ht="12.6" customHeight="1" spans="1:15">
      <c r="A520" s="20">
        <f>IF(B520="户主",COUNTIF($B$5:B520,$B$5),"")</f>
        <v>198</v>
      </c>
      <c r="B520" s="15" t="s">
        <v>17</v>
      </c>
      <c r="C520" s="15" t="s">
        <v>622</v>
      </c>
      <c r="D520" s="21">
        <v>71</v>
      </c>
      <c r="E520" s="17" t="s">
        <v>19</v>
      </c>
      <c r="F520" s="17" t="s">
        <v>17</v>
      </c>
      <c r="G520" s="18">
        <v>1</v>
      </c>
      <c r="H520" s="17" t="s">
        <v>616</v>
      </c>
      <c r="I520" s="17" t="s">
        <v>21</v>
      </c>
      <c r="J520" s="27">
        <f>G520*289</f>
        <v>289</v>
      </c>
      <c r="K520" s="15">
        <v>2</v>
      </c>
      <c r="L520" s="15">
        <v>58</v>
      </c>
      <c r="M520" s="15">
        <f>J520+L520</f>
        <v>347</v>
      </c>
      <c r="N520" s="15">
        <v>15</v>
      </c>
      <c r="O520" s="15">
        <f>M520*3+N520</f>
        <v>1056</v>
      </c>
    </row>
    <row r="521" ht="12.6" customHeight="1" spans="1:15">
      <c r="A521" s="20">
        <f>IF(B521="户主",COUNTIF($B$5:B521,$B$5),"")</f>
        <v>199</v>
      </c>
      <c r="B521" s="15" t="s">
        <v>17</v>
      </c>
      <c r="C521" s="15" t="s">
        <v>623</v>
      </c>
      <c r="D521" s="21">
        <v>65</v>
      </c>
      <c r="E521" s="17" t="s">
        <v>19</v>
      </c>
      <c r="F521" s="17" t="s">
        <v>17</v>
      </c>
      <c r="G521" s="18">
        <v>2</v>
      </c>
      <c r="H521" s="17" t="s">
        <v>624</v>
      </c>
      <c r="I521" s="17" t="s">
        <v>21</v>
      </c>
      <c r="J521" s="27">
        <f>G521*289</f>
        <v>578</v>
      </c>
      <c r="K521" s="15"/>
      <c r="L521" s="15"/>
      <c r="M521" s="15">
        <f>J521+L521</f>
        <v>578</v>
      </c>
      <c r="N521" s="15">
        <v>15</v>
      </c>
      <c r="O521" s="15">
        <f>M521*3+N521</f>
        <v>1749</v>
      </c>
    </row>
    <row r="522" ht="12.6" customHeight="1" spans="1:15">
      <c r="A522" s="20" t="str">
        <f>IF(B522="户主",COUNTIF($B$5:B522,$B$5),"")</f>
        <v/>
      </c>
      <c r="B522" s="15" t="s">
        <v>22</v>
      </c>
      <c r="C522" s="15" t="s">
        <v>625</v>
      </c>
      <c r="D522" s="21">
        <v>60</v>
      </c>
      <c r="E522" s="17" t="s">
        <v>24</v>
      </c>
      <c r="F522" s="17" t="s">
        <v>25</v>
      </c>
      <c r="G522" s="18"/>
      <c r="H522" s="17" t="s">
        <v>624</v>
      </c>
      <c r="I522" s="17" t="s">
        <v>21</v>
      </c>
      <c r="J522" s="17"/>
      <c r="K522" s="15"/>
      <c r="L522" s="15"/>
      <c r="M522" s="53"/>
      <c r="N522" s="15"/>
      <c r="O522" s="15"/>
    </row>
    <row r="523" ht="12.6" customHeight="1" spans="1:15">
      <c r="A523" s="20">
        <f>IF(B523="户主",COUNTIF($B$5:B523,$B$5),"")</f>
        <v>200</v>
      </c>
      <c r="B523" s="15" t="s">
        <v>17</v>
      </c>
      <c r="C523" s="15" t="s">
        <v>626</v>
      </c>
      <c r="D523" s="21">
        <v>65</v>
      </c>
      <c r="E523" s="17" t="s">
        <v>19</v>
      </c>
      <c r="F523" s="17" t="s">
        <v>17</v>
      </c>
      <c r="G523" s="18">
        <v>1</v>
      </c>
      <c r="H523" s="17" t="s">
        <v>605</v>
      </c>
      <c r="I523" s="17" t="s">
        <v>21</v>
      </c>
      <c r="J523" s="27">
        <f>G523*289</f>
        <v>289</v>
      </c>
      <c r="K523" s="15"/>
      <c r="L523" s="15"/>
      <c r="M523" s="15">
        <f>J523+L523</f>
        <v>289</v>
      </c>
      <c r="N523" s="15">
        <v>15</v>
      </c>
      <c r="O523" s="15">
        <f>M523*3+N523</f>
        <v>882</v>
      </c>
    </row>
    <row r="524" ht="12.6" customHeight="1" spans="1:15">
      <c r="A524" s="20">
        <f>IF(B524="户主",COUNTIF($B$5:B524,$B$5),"")</f>
        <v>201</v>
      </c>
      <c r="B524" s="15" t="s">
        <v>17</v>
      </c>
      <c r="C524" s="15" t="s">
        <v>627</v>
      </c>
      <c r="D524" s="21">
        <v>57</v>
      </c>
      <c r="E524" s="17" t="s">
        <v>24</v>
      </c>
      <c r="F524" s="17" t="s">
        <v>17</v>
      </c>
      <c r="G524" s="18">
        <v>2</v>
      </c>
      <c r="H524" s="17" t="s">
        <v>628</v>
      </c>
      <c r="I524" s="17" t="s">
        <v>39</v>
      </c>
      <c r="J524" s="27">
        <f>G524*245</f>
        <v>490</v>
      </c>
      <c r="K524" s="15"/>
      <c r="L524" s="15"/>
      <c r="M524" s="15">
        <f>J524+L524</f>
        <v>490</v>
      </c>
      <c r="N524" s="15">
        <v>15</v>
      </c>
      <c r="O524" s="15">
        <f>M524*3+N524</f>
        <v>1485</v>
      </c>
    </row>
    <row r="525" ht="12.6" customHeight="1" spans="1:15">
      <c r="A525" s="20" t="str">
        <f>IF(B525="户主",COUNTIF($B$5:B525,$B$5),"")</f>
        <v/>
      </c>
      <c r="B525" s="15" t="s">
        <v>22</v>
      </c>
      <c r="C525" s="15" t="s">
        <v>629</v>
      </c>
      <c r="D525" s="21">
        <v>52</v>
      </c>
      <c r="E525" s="17" t="s">
        <v>19</v>
      </c>
      <c r="F525" s="17" t="s">
        <v>25</v>
      </c>
      <c r="G525" s="18"/>
      <c r="H525" s="17" t="s">
        <v>628</v>
      </c>
      <c r="I525" s="17" t="s">
        <v>39</v>
      </c>
      <c r="J525" s="17"/>
      <c r="K525" s="15"/>
      <c r="L525" s="15"/>
      <c r="M525" s="53"/>
      <c r="N525" s="15"/>
      <c r="O525" s="15"/>
    </row>
    <row r="526" ht="12.6" customHeight="1" spans="1:15">
      <c r="A526" s="20">
        <f>IF(B526="户主",COUNTIF($B$5:B526,$B$5),"")</f>
        <v>202</v>
      </c>
      <c r="B526" s="15" t="s">
        <v>17</v>
      </c>
      <c r="C526" s="15" t="s">
        <v>630</v>
      </c>
      <c r="D526" s="21">
        <v>65</v>
      </c>
      <c r="E526" s="17" t="s">
        <v>24</v>
      </c>
      <c r="F526" s="17" t="s">
        <v>17</v>
      </c>
      <c r="G526" s="18">
        <v>2</v>
      </c>
      <c r="H526" s="17" t="s">
        <v>628</v>
      </c>
      <c r="I526" s="17" t="s">
        <v>21</v>
      </c>
      <c r="J526" s="27">
        <f>G526*289</f>
        <v>578</v>
      </c>
      <c r="K526" s="15"/>
      <c r="L526" s="15"/>
      <c r="M526" s="15">
        <f>J526+L526</f>
        <v>578</v>
      </c>
      <c r="N526" s="15">
        <v>15</v>
      </c>
      <c r="O526" s="15">
        <f>M526*3+N526</f>
        <v>1749</v>
      </c>
    </row>
    <row r="527" ht="12.6" customHeight="1" spans="1:15">
      <c r="A527" s="20" t="str">
        <f>IF(B527="户主",COUNTIF($B$5:B527,$B$5),"")</f>
        <v/>
      </c>
      <c r="B527" s="15" t="s">
        <v>22</v>
      </c>
      <c r="C527" s="15" t="s">
        <v>631</v>
      </c>
      <c r="D527" s="21">
        <v>26</v>
      </c>
      <c r="E527" s="17" t="s">
        <v>19</v>
      </c>
      <c r="F527" s="17" t="s">
        <v>31</v>
      </c>
      <c r="G527" s="18"/>
      <c r="H527" s="17" t="s">
        <v>628</v>
      </c>
      <c r="I527" s="17" t="s">
        <v>21</v>
      </c>
      <c r="J527" s="17"/>
      <c r="K527" s="15"/>
      <c r="L527" s="15"/>
      <c r="M527" s="53"/>
      <c r="N527" s="15"/>
      <c r="O527" s="15"/>
    </row>
    <row r="528" ht="12.6" customHeight="1" spans="1:15">
      <c r="A528" s="20">
        <f>IF(B528="户主",COUNTIF($B$5:B528,$B$5),"")</f>
        <v>203</v>
      </c>
      <c r="B528" s="15" t="s">
        <v>17</v>
      </c>
      <c r="C528" s="15" t="s">
        <v>632</v>
      </c>
      <c r="D528" s="21">
        <v>40</v>
      </c>
      <c r="E528" s="17" t="s">
        <v>19</v>
      </c>
      <c r="F528" s="17" t="s">
        <v>17</v>
      </c>
      <c r="G528" s="18">
        <v>5</v>
      </c>
      <c r="H528" s="17" t="s">
        <v>557</v>
      </c>
      <c r="I528" s="17" t="s">
        <v>39</v>
      </c>
      <c r="J528" s="27">
        <f>G528*245</f>
        <v>1225</v>
      </c>
      <c r="K528" s="15"/>
      <c r="L528" s="15"/>
      <c r="M528" s="15">
        <f>J528+L531+L532</f>
        <v>1399</v>
      </c>
      <c r="N528" s="15">
        <v>15</v>
      </c>
      <c r="O528" s="15">
        <f>M528*3+N528</f>
        <v>4212</v>
      </c>
    </row>
    <row r="529" ht="12.6" customHeight="1" spans="1:15">
      <c r="A529" s="20" t="str">
        <f>IF(B529="户主",COUNTIF($B$5:B529,$B$5),"")</f>
        <v/>
      </c>
      <c r="B529" s="15" t="s">
        <v>22</v>
      </c>
      <c r="C529" s="15" t="s">
        <v>633</v>
      </c>
      <c r="D529" s="21">
        <v>35</v>
      </c>
      <c r="E529" s="17" t="s">
        <v>24</v>
      </c>
      <c r="F529" s="17" t="s">
        <v>25</v>
      </c>
      <c r="G529" s="18"/>
      <c r="H529" s="17" t="s">
        <v>557</v>
      </c>
      <c r="I529" s="17" t="s">
        <v>39</v>
      </c>
      <c r="J529" s="17"/>
      <c r="K529" s="15"/>
      <c r="L529" s="15"/>
      <c r="M529" s="53"/>
      <c r="N529" s="15"/>
      <c r="O529" s="15"/>
    </row>
    <row r="530" ht="12.6" customHeight="1" spans="1:15">
      <c r="A530" s="20" t="str">
        <f>IF(B530="户主",COUNTIF($B$5:B530,$B$5),"")</f>
        <v/>
      </c>
      <c r="B530" s="15" t="s">
        <v>22</v>
      </c>
      <c r="C530" s="15" t="s">
        <v>634</v>
      </c>
      <c r="D530" s="21">
        <v>62</v>
      </c>
      <c r="E530" s="17" t="s">
        <v>24</v>
      </c>
      <c r="F530" s="17" t="s">
        <v>149</v>
      </c>
      <c r="G530" s="18"/>
      <c r="H530" s="17" t="s">
        <v>557</v>
      </c>
      <c r="I530" s="17" t="s">
        <v>39</v>
      </c>
      <c r="J530" s="17"/>
      <c r="K530" s="15"/>
      <c r="L530" s="15"/>
      <c r="M530" s="53"/>
      <c r="N530" s="15"/>
      <c r="O530" s="15"/>
    </row>
    <row r="531" ht="12.6" customHeight="1" spans="1:15">
      <c r="A531" s="20" t="str">
        <f>IF(B531="户主",COUNTIF($B$5:B531,$B$5),"")</f>
        <v/>
      </c>
      <c r="B531" s="15" t="s">
        <v>22</v>
      </c>
      <c r="C531" s="15" t="s">
        <v>635</v>
      </c>
      <c r="D531" s="21">
        <v>11</v>
      </c>
      <c r="E531" s="17" t="s">
        <v>19</v>
      </c>
      <c r="F531" s="17" t="s">
        <v>31</v>
      </c>
      <c r="G531" s="18"/>
      <c r="H531" s="17" t="s">
        <v>557</v>
      </c>
      <c r="I531" s="17" t="s">
        <v>39</v>
      </c>
      <c r="J531" s="17"/>
      <c r="K531" s="15">
        <v>3</v>
      </c>
      <c r="L531" s="40">
        <v>87</v>
      </c>
      <c r="M531" s="53"/>
      <c r="N531" s="15"/>
      <c r="O531" s="15"/>
    </row>
    <row r="532" ht="12.6" customHeight="1" spans="1:15">
      <c r="A532" s="20" t="str">
        <f>IF(B532="户主",COUNTIF($B$5:B532,$B$5),"")</f>
        <v/>
      </c>
      <c r="B532" s="15" t="s">
        <v>22</v>
      </c>
      <c r="C532" s="15" t="s">
        <v>636</v>
      </c>
      <c r="D532" s="21">
        <v>7</v>
      </c>
      <c r="E532" s="17" t="s">
        <v>24</v>
      </c>
      <c r="F532" s="17" t="s">
        <v>27</v>
      </c>
      <c r="G532" s="18"/>
      <c r="H532" s="17" t="s">
        <v>557</v>
      </c>
      <c r="I532" s="17" t="s">
        <v>39</v>
      </c>
      <c r="J532" s="17"/>
      <c r="K532" s="15">
        <v>3</v>
      </c>
      <c r="L532" s="40">
        <v>87</v>
      </c>
      <c r="M532" s="53"/>
      <c r="N532" s="15"/>
      <c r="O532" s="15"/>
    </row>
    <row r="533" ht="12.6" customHeight="1" spans="1:15">
      <c r="A533" s="20">
        <f>IF(B533="户主",COUNTIF($B$5:B533,$B$5),"")</f>
        <v>204</v>
      </c>
      <c r="B533" s="15" t="s">
        <v>17</v>
      </c>
      <c r="C533" s="15" t="s">
        <v>637</v>
      </c>
      <c r="D533" s="21">
        <v>50</v>
      </c>
      <c r="E533" s="17" t="s">
        <v>19</v>
      </c>
      <c r="F533" s="17" t="s">
        <v>17</v>
      </c>
      <c r="G533" s="18">
        <v>3</v>
      </c>
      <c r="H533" s="17" t="s">
        <v>557</v>
      </c>
      <c r="I533" s="17" t="s">
        <v>21</v>
      </c>
      <c r="J533" s="27">
        <f>G533*289</f>
        <v>867</v>
      </c>
      <c r="K533" s="15"/>
      <c r="L533" s="15"/>
      <c r="M533" s="15">
        <f>J533+L533</f>
        <v>867</v>
      </c>
      <c r="N533" s="15">
        <v>15</v>
      </c>
      <c r="O533" s="15">
        <f>M533*3+N533</f>
        <v>2616</v>
      </c>
    </row>
    <row r="534" ht="12.6" customHeight="1" spans="1:15">
      <c r="A534" s="20" t="str">
        <f>IF(B534="户主",COUNTIF($B$5:B534,$B$5),"")</f>
        <v/>
      </c>
      <c r="B534" s="15" t="s">
        <v>22</v>
      </c>
      <c r="C534" s="15" t="s">
        <v>638</v>
      </c>
      <c r="D534" s="21">
        <v>48</v>
      </c>
      <c r="E534" s="17" t="s">
        <v>24</v>
      </c>
      <c r="F534" s="17" t="s">
        <v>25</v>
      </c>
      <c r="G534" s="18"/>
      <c r="H534" s="17" t="s">
        <v>557</v>
      </c>
      <c r="I534" s="17" t="s">
        <v>21</v>
      </c>
      <c r="J534" s="17"/>
      <c r="K534" s="15"/>
      <c r="L534" s="15"/>
      <c r="M534" s="53"/>
      <c r="N534" s="15"/>
      <c r="O534" s="15"/>
    </row>
    <row r="535" ht="12.6" customHeight="1" spans="1:15">
      <c r="A535" s="20" t="str">
        <f>IF(B535="户主",COUNTIF($B$5:B535,$B$5),"")</f>
        <v/>
      </c>
      <c r="B535" s="15" t="s">
        <v>22</v>
      </c>
      <c r="C535" s="15" t="s">
        <v>639</v>
      </c>
      <c r="D535" s="21">
        <v>22</v>
      </c>
      <c r="E535" s="17" t="s">
        <v>19</v>
      </c>
      <c r="F535" s="17" t="s">
        <v>31</v>
      </c>
      <c r="G535" s="18"/>
      <c r="H535" s="17" t="s">
        <v>557</v>
      </c>
      <c r="I535" s="17" t="s">
        <v>21</v>
      </c>
      <c r="J535" s="17"/>
      <c r="K535" s="15"/>
      <c r="L535" s="15"/>
      <c r="M535" s="53"/>
      <c r="N535" s="15"/>
      <c r="O535" s="15"/>
    </row>
    <row r="536" ht="12.6" customHeight="1" spans="1:15">
      <c r="A536" s="20">
        <f>IF(B536="户主",COUNTIF($B$5:B536,$B$5),"")</f>
        <v>205</v>
      </c>
      <c r="B536" s="15" t="s">
        <v>17</v>
      </c>
      <c r="C536" s="15" t="s">
        <v>640</v>
      </c>
      <c r="D536" s="21">
        <v>53</v>
      </c>
      <c r="E536" s="17" t="s">
        <v>19</v>
      </c>
      <c r="F536" s="17" t="s">
        <v>17</v>
      </c>
      <c r="G536" s="18">
        <v>2</v>
      </c>
      <c r="H536" s="17" t="s">
        <v>557</v>
      </c>
      <c r="I536" s="17" t="s">
        <v>21</v>
      </c>
      <c r="J536" s="27">
        <f>G536*289</f>
        <v>578</v>
      </c>
      <c r="K536" s="15"/>
      <c r="L536" s="15"/>
      <c r="M536" s="15">
        <f>J536+L536+L537+L51</f>
        <v>578</v>
      </c>
      <c r="N536" s="15">
        <v>15</v>
      </c>
      <c r="O536" s="15">
        <f>M536*3+N536</f>
        <v>1749</v>
      </c>
    </row>
    <row r="537" ht="12.6" customHeight="1" spans="1:15">
      <c r="A537" s="20" t="str">
        <f>IF(B537="户主",COUNTIF($B$5:B537,$B$5),"")</f>
        <v/>
      </c>
      <c r="B537" s="15" t="s">
        <v>22</v>
      </c>
      <c r="C537" s="15" t="s">
        <v>641</v>
      </c>
      <c r="D537" s="21">
        <v>49</v>
      </c>
      <c r="E537" s="17" t="s">
        <v>24</v>
      </c>
      <c r="F537" s="17" t="s">
        <v>25</v>
      </c>
      <c r="G537" s="18"/>
      <c r="H537" s="17" t="s">
        <v>557</v>
      </c>
      <c r="I537" s="17" t="s">
        <v>21</v>
      </c>
      <c r="J537" s="17"/>
      <c r="K537" s="15"/>
      <c r="L537" s="15"/>
      <c r="M537" s="53"/>
      <c r="N537" s="15"/>
      <c r="O537" s="15"/>
    </row>
    <row r="538" ht="12.6" customHeight="1" spans="1:15">
      <c r="A538" s="20">
        <f>IF(B538="户主",COUNTIF($B$5:B538,$B$5),"")</f>
        <v>206</v>
      </c>
      <c r="B538" s="15" t="s">
        <v>17</v>
      </c>
      <c r="C538" s="15" t="s">
        <v>642</v>
      </c>
      <c r="D538" s="21">
        <v>55</v>
      </c>
      <c r="E538" s="15" t="s">
        <v>24</v>
      </c>
      <c r="F538" s="15" t="s">
        <v>17</v>
      </c>
      <c r="G538" s="18">
        <v>1</v>
      </c>
      <c r="H538" s="17" t="s">
        <v>624</v>
      </c>
      <c r="I538" s="17" t="s">
        <v>21</v>
      </c>
      <c r="J538" s="27">
        <f>G538*289</f>
        <v>289</v>
      </c>
      <c r="K538" s="15"/>
      <c r="L538" s="15"/>
      <c r="M538" s="15">
        <f>J538+L538</f>
        <v>289</v>
      </c>
      <c r="N538" s="15">
        <v>15</v>
      </c>
      <c r="O538" s="15">
        <f>M538*3+N538</f>
        <v>882</v>
      </c>
    </row>
    <row r="539" s="5" customFormat="1" ht="12.6" customHeight="1" spans="1:249">
      <c r="A539" s="20">
        <f>IF(B539="户主",COUNTIF($B$5:B539,$B$5),"")</f>
        <v>207</v>
      </c>
      <c r="B539" s="15" t="s">
        <v>17</v>
      </c>
      <c r="C539" s="71" t="s">
        <v>643</v>
      </c>
      <c r="D539" s="25">
        <v>50</v>
      </c>
      <c r="E539" s="17" t="s">
        <v>19</v>
      </c>
      <c r="F539" s="17" t="s">
        <v>17</v>
      </c>
      <c r="G539" s="18">
        <v>2</v>
      </c>
      <c r="H539" s="28" t="s">
        <v>644</v>
      </c>
      <c r="I539" s="15" t="s">
        <v>39</v>
      </c>
      <c r="J539" s="27">
        <f>G539*245</f>
        <v>490</v>
      </c>
      <c r="K539" s="15"/>
      <c r="L539" s="15"/>
      <c r="M539" s="15">
        <f>J539+L539</f>
        <v>490</v>
      </c>
      <c r="N539" s="39">
        <v>15</v>
      </c>
      <c r="O539" s="15">
        <f>M539*3+N539</f>
        <v>1485</v>
      </c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</row>
    <row r="540" s="5" customFormat="1" ht="12.6" customHeight="1" spans="1:249">
      <c r="A540" s="20" t="str">
        <f>IF(B540="户主",COUNTIF($B$5:B540,$B$5),"")</f>
        <v/>
      </c>
      <c r="B540" s="15" t="s">
        <v>22</v>
      </c>
      <c r="C540" s="71" t="s">
        <v>645</v>
      </c>
      <c r="D540" s="25">
        <v>45</v>
      </c>
      <c r="E540" s="17" t="s">
        <v>24</v>
      </c>
      <c r="F540" s="17" t="s">
        <v>25</v>
      </c>
      <c r="G540" s="18"/>
      <c r="H540" s="28" t="s">
        <v>644</v>
      </c>
      <c r="I540" s="15" t="s">
        <v>39</v>
      </c>
      <c r="J540" s="17"/>
      <c r="K540" s="15"/>
      <c r="L540" s="15"/>
      <c r="M540" s="15"/>
      <c r="N540" s="39"/>
      <c r="O540" s="15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</row>
    <row r="541" s="5" customFormat="1" ht="12.6" customHeight="1" spans="1:249">
      <c r="A541" s="20">
        <f>IF(B541="户主",COUNTIF($B$5:B541,$B$5),"")</f>
        <v>208</v>
      </c>
      <c r="B541" s="15" t="s">
        <v>17</v>
      </c>
      <c r="C541" s="71" t="s">
        <v>646</v>
      </c>
      <c r="D541" s="25">
        <v>77</v>
      </c>
      <c r="E541" s="17" t="s">
        <v>19</v>
      </c>
      <c r="F541" s="17" t="s">
        <v>17</v>
      </c>
      <c r="G541" s="18">
        <v>2</v>
      </c>
      <c r="H541" s="28" t="s">
        <v>647</v>
      </c>
      <c r="I541" s="15" t="s">
        <v>21</v>
      </c>
      <c r="J541" s="27">
        <f>G541*289</f>
        <v>578</v>
      </c>
      <c r="K541" s="15">
        <v>2</v>
      </c>
      <c r="L541" s="15">
        <v>58</v>
      </c>
      <c r="M541" s="15">
        <f>J541+L541+L542</f>
        <v>694</v>
      </c>
      <c r="N541" s="39">
        <v>15</v>
      </c>
      <c r="O541" s="15">
        <f>M541*3+N541</f>
        <v>2097</v>
      </c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</row>
    <row r="542" s="5" customFormat="1" ht="12.6" customHeight="1" spans="1:249">
      <c r="A542" s="20" t="str">
        <f>IF(B542="户主",COUNTIF($B$5:B542,$B$5),"")</f>
        <v/>
      </c>
      <c r="B542" s="15" t="s">
        <v>22</v>
      </c>
      <c r="C542" s="71" t="s">
        <v>648</v>
      </c>
      <c r="D542" s="25">
        <v>76</v>
      </c>
      <c r="E542" s="17" t="s">
        <v>24</v>
      </c>
      <c r="F542" s="17" t="s">
        <v>25</v>
      </c>
      <c r="G542" s="18"/>
      <c r="H542" s="28" t="s">
        <v>647</v>
      </c>
      <c r="I542" s="15" t="s">
        <v>21</v>
      </c>
      <c r="J542" s="17"/>
      <c r="K542" s="15">
        <v>2</v>
      </c>
      <c r="L542" s="15">
        <v>58</v>
      </c>
      <c r="M542" s="15"/>
      <c r="N542" s="39"/>
      <c r="O542" s="15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</row>
    <row r="543" s="5" customFormat="1" ht="12.6" customHeight="1" spans="1:249">
      <c r="A543" s="20">
        <f>IF(B543="户主",COUNTIF($B$5:B543,$B$5),"")</f>
        <v>209</v>
      </c>
      <c r="B543" s="15" t="s">
        <v>17</v>
      </c>
      <c r="C543" s="71" t="s">
        <v>649</v>
      </c>
      <c r="D543" s="25">
        <v>45</v>
      </c>
      <c r="E543" s="17" t="s">
        <v>19</v>
      </c>
      <c r="F543" s="17" t="s">
        <v>17</v>
      </c>
      <c r="G543" s="18">
        <v>4</v>
      </c>
      <c r="H543" s="28" t="s">
        <v>644</v>
      </c>
      <c r="I543" s="15" t="s">
        <v>39</v>
      </c>
      <c r="J543" s="27">
        <f>G543*245</f>
        <v>980</v>
      </c>
      <c r="K543" s="15"/>
      <c r="L543" s="15"/>
      <c r="M543" s="15">
        <f>J543+L543+L544+L545+L546</f>
        <v>1154</v>
      </c>
      <c r="N543" s="39">
        <v>15</v>
      </c>
      <c r="O543" s="15">
        <f>M543*3+N543</f>
        <v>3477</v>
      </c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</row>
    <row r="544" s="5" customFormat="1" ht="12.6" customHeight="1" spans="1:249">
      <c r="A544" s="20" t="str">
        <f>IF(B544="户主",COUNTIF($B$5:B544,$B$5),"")</f>
        <v/>
      </c>
      <c r="B544" s="15" t="s">
        <v>22</v>
      </c>
      <c r="C544" s="71" t="s">
        <v>650</v>
      </c>
      <c r="D544" s="25">
        <v>31</v>
      </c>
      <c r="E544" s="17" t="s">
        <v>24</v>
      </c>
      <c r="F544" s="17" t="s">
        <v>25</v>
      </c>
      <c r="G544" s="18"/>
      <c r="H544" s="28" t="s">
        <v>644</v>
      </c>
      <c r="I544" s="15" t="s">
        <v>39</v>
      </c>
      <c r="J544" s="17"/>
      <c r="K544" s="15"/>
      <c r="L544" s="15"/>
      <c r="M544" s="15"/>
      <c r="N544" s="39"/>
      <c r="O544" s="15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</row>
    <row r="545" s="5" customFormat="1" ht="12.6" customHeight="1" spans="1:249">
      <c r="A545" s="20" t="str">
        <f>IF(B545="户主",COUNTIF($B$5:B545,$B$5),"")</f>
        <v/>
      </c>
      <c r="B545" s="15" t="s">
        <v>22</v>
      </c>
      <c r="C545" s="71" t="s">
        <v>651</v>
      </c>
      <c r="D545" s="25">
        <v>5</v>
      </c>
      <c r="E545" s="17" t="s">
        <v>24</v>
      </c>
      <c r="F545" s="17" t="s">
        <v>266</v>
      </c>
      <c r="G545" s="18"/>
      <c r="H545" s="28" t="s">
        <v>644</v>
      </c>
      <c r="I545" s="15" t="s">
        <v>39</v>
      </c>
      <c r="J545" s="17"/>
      <c r="K545" s="15">
        <v>3</v>
      </c>
      <c r="L545" s="15">
        <v>87</v>
      </c>
      <c r="M545" s="15"/>
      <c r="N545" s="39"/>
      <c r="O545" s="15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</row>
    <row r="546" s="5" customFormat="1" ht="12.6" customHeight="1" spans="1:249">
      <c r="A546" s="20" t="str">
        <f>IF(B546="户主",COUNTIF($B$5:B546,$B$5),"")</f>
        <v/>
      </c>
      <c r="B546" s="15" t="s">
        <v>22</v>
      </c>
      <c r="C546" s="71" t="s">
        <v>652</v>
      </c>
      <c r="D546" s="25">
        <v>4</v>
      </c>
      <c r="E546" s="17" t="s">
        <v>19</v>
      </c>
      <c r="F546" s="17" t="s">
        <v>155</v>
      </c>
      <c r="G546" s="18"/>
      <c r="H546" s="28" t="s">
        <v>644</v>
      </c>
      <c r="I546" s="15" t="s">
        <v>39</v>
      </c>
      <c r="J546" s="17"/>
      <c r="K546" s="15">
        <v>3</v>
      </c>
      <c r="L546" s="15">
        <v>87</v>
      </c>
      <c r="M546" s="15"/>
      <c r="N546" s="39"/>
      <c r="O546" s="15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</row>
    <row r="547" s="4" customFormat="1" ht="12.6" customHeight="1" spans="1:37">
      <c r="A547" s="20">
        <f>IF(B547="户主",COUNTIF($B$5:B547,$B$5),"")</f>
        <v>210</v>
      </c>
      <c r="B547" s="36" t="s">
        <v>17</v>
      </c>
      <c r="C547" s="76" t="s">
        <v>653</v>
      </c>
      <c r="D547" s="22">
        <v>40</v>
      </c>
      <c r="E547" s="36" t="s">
        <v>19</v>
      </c>
      <c r="F547" s="76" t="s">
        <v>17</v>
      </c>
      <c r="G547" s="37">
        <v>1</v>
      </c>
      <c r="H547" s="36" t="s">
        <v>654</v>
      </c>
      <c r="I547" s="42" t="s">
        <v>21</v>
      </c>
      <c r="J547" s="43">
        <f>G547*289</f>
        <v>289</v>
      </c>
      <c r="K547" s="36"/>
      <c r="L547" s="36"/>
      <c r="M547" s="42">
        <f>IF(F547&lt;&gt;"户主","",IF(F548&lt;&gt;"户主",IF(F549&lt;&gt;"户主",IF(F550&lt;&gt;"户主",IF(#REF!&lt;&gt;"户主",IF(#REF!&lt;&gt;"户主",IF(#REF!&lt;&gt;"户主",IF(#REF!&lt;&gt;"户主",“”,J547+L547+L548+L549+L550+#REF!+#REF!+#REF!),J547+L547+L548+L549+L550+#REF!+#REF!),J547+L547+L548+L549+L550+#REF!),J547+L547+L548+L549+L550),J547+L547+L548+L549),J547+L547+L548),J547+L547))</f>
        <v>289</v>
      </c>
      <c r="N547" s="44">
        <v>15</v>
      </c>
      <c r="O547" s="36">
        <f>M547*3+N547</f>
        <v>882</v>
      </c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</row>
    <row r="548" s="4" customFormat="1" ht="12.6" customHeight="1" spans="1:37">
      <c r="A548" s="20">
        <f>IF(B548="户主",COUNTIF($B$5:B548,$B$5),"")</f>
        <v>211</v>
      </c>
      <c r="B548" s="36" t="s">
        <v>17</v>
      </c>
      <c r="C548" s="76" t="s">
        <v>655</v>
      </c>
      <c r="D548" s="22">
        <v>56</v>
      </c>
      <c r="E548" s="36" t="s">
        <v>24</v>
      </c>
      <c r="F548" s="76" t="s">
        <v>17</v>
      </c>
      <c r="G548" s="37">
        <v>3</v>
      </c>
      <c r="H548" s="36" t="s">
        <v>656</v>
      </c>
      <c r="I548" s="42" t="s">
        <v>43</v>
      </c>
      <c r="J548" s="43">
        <f>G548*130</f>
        <v>390</v>
      </c>
      <c r="K548" s="36">
        <v>4</v>
      </c>
      <c r="L548" s="36">
        <v>145</v>
      </c>
      <c r="M548" s="42">
        <f>J548+L548</f>
        <v>535</v>
      </c>
      <c r="N548" s="44">
        <v>15</v>
      </c>
      <c r="O548" s="36">
        <f>M548*3+N548</f>
        <v>1620</v>
      </c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</row>
    <row r="549" s="4" customFormat="1" ht="12.6" customHeight="1" spans="1:37">
      <c r="A549" s="20" t="str">
        <f>IF(B549="户主",COUNTIF($B$5:B549,$B$5),"")</f>
        <v/>
      </c>
      <c r="B549" s="36" t="s">
        <v>22</v>
      </c>
      <c r="C549" s="76" t="s">
        <v>657</v>
      </c>
      <c r="D549" s="22">
        <v>61</v>
      </c>
      <c r="E549" s="36" t="s">
        <v>19</v>
      </c>
      <c r="F549" s="76" t="s">
        <v>658</v>
      </c>
      <c r="G549" s="37"/>
      <c r="H549" s="36" t="s">
        <v>656</v>
      </c>
      <c r="I549" s="42" t="s">
        <v>43</v>
      </c>
      <c r="J549" s="43" t="str">
        <f>IF(I549=1,G549*289,IF(I549=2,G549*245,IF(I549=3,G549*130,"")))</f>
        <v/>
      </c>
      <c r="K549" s="36"/>
      <c r="L549" s="36"/>
      <c r="M549" s="42" t="str">
        <f>IF(F549&lt;&gt;"户主","",IF(F550&lt;&gt;"户主",IF(#REF!&lt;&gt;"户主",IF(#REF!&lt;&gt;"户主",IF(#REF!&lt;&gt;"户主",IF(#REF!&lt;&gt;"户主",IF(F886&lt;&gt;"户主",IF(F887&lt;&gt;"户主",“”,J549+L549+L550+#REF!+#REF!+#REF!+#REF!+L886),J549+L549+L550+#REF!+#REF!+#REF!+#REF!),J549+L549+L550+#REF!+#REF!+#REF!),J549+L549+L550+#REF!+#REF!),J549+L549+L550+#REF!),J549+L549+L550),J549+L549))</f>
        <v/>
      </c>
      <c r="N549" s="44"/>
      <c r="O549" s="36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</row>
    <row r="550" s="4" customFormat="1" ht="12.6" customHeight="1" spans="1:37">
      <c r="A550" s="20" t="str">
        <f>IF(B550="户主",COUNTIF($B$5:B550,$B$5),"")</f>
        <v/>
      </c>
      <c r="B550" s="36" t="s">
        <v>22</v>
      </c>
      <c r="C550" s="76" t="s">
        <v>659</v>
      </c>
      <c r="D550" s="22">
        <v>35</v>
      </c>
      <c r="E550" s="36" t="s">
        <v>19</v>
      </c>
      <c r="F550" s="76" t="s">
        <v>660</v>
      </c>
      <c r="G550" s="37"/>
      <c r="H550" s="36" t="s">
        <v>656</v>
      </c>
      <c r="I550" s="42" t="s">
        <v>43</v>
      </c>
      <c r="J550" s="43" t="str">
        <f>IF(I550=1,G550*289,IF(I550=2,G550*245,IF(I550=3,G550*130,"")))</f>
        <v/>
      </c>
      <c r="K550" s="36"/>
      <c r="L550" s="36"/>
      <c r="M550" s="42" t="str">
        <f>IF(F550&lt;&gt;"户主","",IF(#REF!&lt;&gt;"户主",IF(#REF!&lt;&gt;"户主",IF(#REF!&lt;&gt;"户主",IF(#REF!&lt;&gt;"户主",IF(F886&lt;&gt;"户主",IF(F887&lt;&gt;"户主",IF(F888&lt;&gt;"户主",“”,J550+L550+#REF!+#REF!+#REF!+#REF!+L886+L887),J550+L550+#REF!+#REF!+#REF!+#REF!+L886),J550+L550+#REF!+#REF!+#REF!+#REF!),J550+L550+#REF!+#REF!+#REF!),J550+L550+#REF!+#REF!),J550+L550+#REF!),J550+L550))</f>
        <v/>
      </c>
      <c r="N550" s="44"/>
      <c r="O550" s="36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</row>
    <row r="551" ht="12.6" customHeight="1" spans="1:15">
      <c r="A551" s="20">
        <f>IF(B551="户主",COUNTIF($B$5:B551,$B$5),"")</f>
        <v>212</v>
      </c>
      <c r="B551" s="26" t="s">
        <v>17</v>
      </c>
      <c r="C551" s="26" t="s">
        <v>661</v>
      </c>
      <c r="D551" s="29">
        <v>48</v>
      </c>
      <c r="E551" s="26" t="s">
        <v>19</v>
      </c>
      <c r="F551" s="26" t="s">
        <v>17</v>
      </c>
      <c r="G551" s="27">
        <v>4</v>
      </c>
      <c r="H551" s="26" t="s">
        <v>662</v>
      </c>
      <c r="I551" s="26" t="s">
        <v>39</v>
      </c>
      <c r="J551" s="27">
        <f>G551*245</f>
        <v>980</v>
      </c>
      <c r="K551" s="40">
        <v>6</v>
      </c>
      <c r="L551" s="20">
        <v>145</v>
      </c>
      <c r="M551" s="15">
        <f>J551+L551+L553+L554</f>
        <v>1298</v>
      </c>
      <c r="N551" s="15">
        <v>15</v>
      </c>
      <c r="O551" s="15">
        <f>M551*3+N551</f>
        <v>3909</v>
      </c>
    </row>
    <row r="552" ht="12.6" customHeight="1" spans="1:15">
      <c r="A552" s="20" t="str">
        <f>IF(B552="户主",COUNTIF($B$5:B552,$B$5),"")</f>
        <v/>
      </c>
      <c r="B552" s="26" t="s">
        <v>22</v>
      </c>
      <c r="C552" s="26" t="s">
        <v>663</v>
      </c>
      <c r="D552" s="29">
        <v>45</v>
      </c>
      <c r="E552" s="26" t="s">
        <v>24</v>
      </c>
      <c r="F552" s="26" t="s">
        <v>83</v>
      </c>
      <c r="G552" s="27"/>
      <c r="H552" s="26" t="s">
        <v>662</v>
      </c>
      <c r="I552" s="26" t="s">
        <v>39</v>
      </c>
      <c r="J552" s="27"/>
      <c r="K552" s="40"/>
      <c r="L552" s="40"/>
      <c r="M552" s="15"/>
      <c r="N552" s="15"/>
      <c r="O552" s="15"/>
    </row>
    <row r="553" ht="12.6" customHeight="1" spans="1:15">
      <c r="A553" s="20" t="str">
        <f>IF(B553="户主",COUNTIF($B$5:B553,$B$5),"")</f>
        <v/>
      </c>
      <c r="B553" s="26" t="s">
        <v>22</v>
      </c>
      <c r="C553" s="23" t="s">
        <v>664</v>
      </c>
      <c r="D553" s="29">
        <v>16</v>
      </c>
      <c r="E553" s="26" t="s">
        <v>19</v>
      </c>
      <c r="F553" s="26" t="s">
        <v>155</v>
      </c>
      <c r="G553" s="27"/>
      <c r="H553" s="26" t="s">
        <v>662</v>
      </c>
      <c r="I553" s="26" t="s">
        <v>39</v>
      </c>
      <c r="J553" s="27"/>
      <c r="K553" s="40"/>
      <c r="L553" s="40"/>
      <c r="M553" s="15"/>
      <c r="N553" s="15"/>
      <c r="O553" s="15"/>
    </row>
    <row r="554" ht="12.6" customHeight="1" spans="1:15">
      <c r="A554" s="20" t="str">
        <f>IF(B554="户主",COUNTIF($B$5:B554,$B$5),"")</f>
        <v/>
      </c>
      <c r="B554" s="26" t="s">
        <v>22</v>
      </c>
      <c r="C554" s="26" t="s">
        <v>665</v>
      </c>
      <c r="D554" s="29">
        <v>21</v>
      </c>
      <c r="E554" s="26" t="s">
        <v>24</v>
      </c>
      <c r="F554" s="26" t="s">
        <v>266</v>
      </c>
      <c r="G554" s="27"/>
      <c r="H554" s="26" t="s">
        <v>662</v>
      </c>
      <c r="I554" s="26" t="s">
        <v>39</v>
      </c>
      <c r="J554" s="27"/>
      <c r="K554" s="40">
        <v>10</v>
      </c>
      <c r="L554" s="40">
        <v>173</v>
      </c>
      <c r="M554" s="15"/>
      <c r="N554" s="15"/>
      <c r="O554" s="15"/>
    </row>
    <row r="555" ht="12.6" customHeight="1" spans="1:15">
      <c r="A555" s="20">
        <f>IF(B555="户主",COUNTIF($B$5:B555,$B$5),"")</f>
        <v>213</v>
      </c>
      <c r="B555" s="26" t="s">
        <v>17</v>
      </c>
      <c r="C555" s="26" t="s">
        <v>458</v>
      </c>
      <c r="D555" s="29">
        <v>47</v>
      </c>
      <c r="E555" s="26" t="s">
        <v>19</v>
      </c>
      <c r="F555" s="26" t="s">
        <v>17</v>
      </c>
      <c r="G555" s="27">
        <v>4</v>
      </c>
      <c r="H555" s="26" t="s">
        <v>666</v>
      </c>
      <c r="I555" s="26" t="s">
        <v>39</v>
      </c>
      <c r="J555" s="27">
        <f>G555*245</f>
        <v>980</v>
      </c>
      <c r="K555" s="40">
        <v>5</v>
      </c>
      <c r="L555" s="15">
        <v>87</v>
      </c>
      <c r="M555" s="15">
        <f>J555+L555+L558</f>
        <v>1067</v>
      </c>
      <c r="N555" s="15">
        <v>15</v>
      </c>
      <c r="O555" s="15">
        <f>M555*3+N555</f>
        <v>3216</v>
      </c>
    </row>
    <row r="556" ht="12.6" customHeight="1" spans="1:15">
      <c r="A556" s="20" t="str">
        <f>IF(B556="户主",COUNTIF($B$5:B556,$B$5),"")</f>
        <v/>
      </c>
      <c r="B556" s="26" t="s">
        <v>22</v>
      </c>
      <c r="C556" s="26" t="s">
        <v>667</v>
      </c>
      <c r="D556" s="29">
        <v>47</v>
      </c>
      <c r="E556" s="26" t="s">
        <v>24</v>
      </c>
      <c r="F556" s="26" t="s">
        <v>83</v>
      </c>
      <c r="G556" s="27"/>
      <c r="H556" s="26" t="s">
        <v>666</v>
      </c>
      <c r="I556" s="26" t="s">
        <v>39</v>
      </c>
      <c r="J556" s="27"/>
      <c r="K556" s="40"/>
      <c r="L556" s="40"/>
      <c r="M556" s="15"/>
      <c r="N556" s="15"/>
      <c r="O556" s="15"/>
    </row>
    <row r="557" ht="12.6" customHeight="1" spans="1:15">
      <c r="A557" s="20" t="str">
        <f>IF(B557="户主",COUNTIF($B$5:B557,$B$5),"")</f>
        <v/>
      </c>
      <c r="B557" s="26" t="s">
        <v>22</v>
      </c>
      <c r="C557" s="26" t="s">
        <v>668</v>
      </c>
      <c r="D557" s="29">
        <v>22</v>
      </c>
      <c r="E557" s="26" t="s">
        <v>24</v>
      </c>
      <c r="F557" s="26" t="s">
        <v>266</v>
      </c>
      <c r="G557" s="27"/>
      <c r="H557" s="26" t="s">
        <v>666</v>
      </c>
      <c r="I557" s="26" t="s">
        <v>39</v>
      </c>
      <c r="J557" s="27"/>
      <c r="K557" s="40"/>
      <c r="L557" s="40"/>
      <c r="M557" s="15"/>
      <c r="N557" s="15"/>
      <c r="O557" s="15"/>
    </row>
    <row r="558" ht="12.6" customHeight="1" spans="1:15">
      <c r="A558" s="20" t="str">
        <f>IF(B558="户主",COUNTIF($B$5:B558,$B$5),"")</f>
        <v/>
      </c>
      <c r="B558" s="26" t="s">
        <v>22</v>
      </c>
      <c r="C558" s="26" t="s">
        <v>669</v>
      </c>
      <c r="D558" s="29">
        <v>17</v>
      </c>
      <c r="E558" s="26" t="s">
        <v>24</v>
      </c>
      <c r="F558" s="26" t="s">
        <v>268</v>
      </c>
      <c r="G558" s="27"/>
      <c r="H558" s="26" t="s">
        <v>666</v>
      </c>
      <c r="I558" s="26" t="s">
        <v>39</v>
      </c>
      <c r="J558" s="27"/>
      <c r="K558" s="40"/>
      <c r="L558" s="40"/>
      <c r="M558" s="15"/>
      <c r="N558" s="15"/>
      <c r="O558" s="15"/>
    </row>
    <row r="559" ht="12.6" customHeight="1" spans="1:15">
      <c r="A559" s="20">
        <f>IF(B559="户主",COUNTIF($B$5:B559,$B$5),"")</f>
        <v>214</v>
      </c>
      <c r="B559" s="26" t="s">
        <v>17</v>
      </c>
      <c r="C559" s="26" t="s">
        <v>670</v>
      </c>
      <c r="D559" s="29">
        <v>42</v>
      </c>
      <c r="E559" s="26" t="s">
        <v>19</v>
      </c>
      <c r="F559" s="26" t="s">
        <v>17</v>
      </c>
      <c r="G559" s="27">
        <v>5</v>
      </c>
      <c r="H559" s="26" t="s">
        <v>666</v>
      </c>
      <c r="I559" s="26" t="s">
        <v>39</v>
      </c>
      <c r="J559" s="27">
        <f>G559*245</f>
        <v>1225</v>
      </c>
      <c r="K559" s="40"/>
      <c r="L559" s="40"/>
      <c r="M559" s="15">
        <f>J559+L560</f>
        <v>1312</v>
      </c>
      <c r="N559" s="15">
        <v>15</v>
      </c>
      <c r="O559" s="15">
        <f>M559*3+N559</f>
        <v>3951</v>
      </c>
    </row>
    <row r="560" ht="12.6" customHeight="1" spans="1:15">
      <c r="A560" s="20" t="str">
        <f>IF(B560="户主",COUNTIF($B$5:B560,$B$5),"")</f>
        <v/>
      </c>
      <c r="B560" s="26" t="s">
        <v>22</v>
      </c>
      <c r="C560" s="26" t="s">
        <v>671</v>
      </c>
      <c r="D560" s="29">
        <v>12</v>
      </c>
      <c r="E560" s="26" t="s">
        <v>24</v>
      </c>
      <c r="F560" s="26" t="s">
        <v>266</v>
      </c>
      <c r="G560" s="27"/>
      <c r="H560" s="26" t="s">
        <v>666</v>
      </c>
      <c r="I560" s="26" t="s">
        <v>39</v>
      </c>
      <c r="J560" s="27"/>
      <c r="K560" s="40">
        <v>3</v>
      </c>
      <c r="L560" s="40">
        <v>87</v>
      </c>
      <c r="M560" s="15"/>
      <c r="N560" s="15"/>
      <c r="O560" s="15"/>
    </row>
    <row r="561" ht="12.6" customHeight="1" spans="1:15">
      <c r="A561" s="20" t="str">
        <f>IF(B561="户主",COUNTIF($B$5:B561,$B$5),"")</f>
        <v/>
      </c>
      <c r="B561" s="26" t="s">
        <v>22</v>
      </c>
      <c r="C561" s="26" t="s">
        <v>672</v>
      </c>
      <c r="D561" s="29">
        <v>18</v>
      </c>
      <c r="E561" s="26" t="s">
        <v>19</v>
      </c>
      <c r="F561" s="26" t="s">
        <v>155</v>
      </c>
      <c r="G561" s="27"/>
      <c r="H561" s="26" t="s">
        <v>666</v>
      </c>
      <c r="I561" s="26" t="s">
        <v>39</v>
      </c>
      <c r="J561" s="27"/>
      <c r="K561" s="40"/>
      <c r="L561" s="40"/>
      <c r="M561" s="15"/>
      <c r="N561" s="15"/>
      <c r="O561" s="15"/>
    </row>
    <row r="562" ht="12.6" customHeight="1" spans="1:15">
      <c r="A562" s="20" t="str">
        <f>IF(B562="户主",COUNTIF($B$5:B562,$B$5),"")</f>
        <v/>
      </c>
      <c r="B562" s="15" t="s">
        <v>22</v>
      </c>
      <c r="C562" s="15" t="s">
        <v>673</v>
      </c>
      <c r="D562" s="21">
        <v>63</v>
      </c>
      <c r="E562" s="15" t="s">
        <v>19</v>
      </c>
      <c r="F562" s="15" t="s">
        <v>88</v>
      </c>
      <c r="G562" s="18"/>
      <c r="H562" s="26" t="s">
        <v>666</v>
      </c>
      <c r="I562" s="26" t="s">
        <v>39</v>
      </c>
      <c r="J562" s="15"/>
      <c r="K562" s="15"/>
      <c r="L562" s="15"/>
      <c r="M562" s="15"/>
      <c r="N562" s="15"/>
      <c r="O562" s="15"/>
    </row>
    <row r="563" ht="12.6" customHeight="1" spans="1:15">
      <c r="A563" s="20" t="str">
        <f>IF(B563="户主",COUNTIF($B$5:B563,$B$5),"")</f>
        <v/>
      </c>
      <c r="B563" s="15" t="s">
        <v>22</v>
      </c>
      <c r="C563" s="15" t="s">
        <v>674</v>
      </c>
      <c r="D563" s="21">
        <v>64</v>
      </c>
      <c r="E563" s="15" t="s">
        <v>24</v>
      </c>
      <c r="F563" s="15" t="s">
        <v>149</v>
      </c>
      <c r="G563" s="18"/>
      <c r="H563" s="26" t="s">
        <v>666</v>
      </c>
      <c r="I563" s="26" t="s">
        <v>39</v>
      </c>
      <c r="J563" s="15"/>
      <c r="K563" s="15"/>
      <c r="L563" s="15"/>
      <c r="M563" s="15"/>
      <c r="N563" s="15"/>
      <c r="O563" s="15"/>
    </row>
    <row r="564" ht="12.6" customHeight="1" spans="1:15">
      <c r="A564" s="20">
        <f>IF(B564="户主",COUNTIF($B$5:B564,$B$5),"")</f>
        <v>215</v>
      </c>
      <c r="B564" s="15" t="s">
        <v>17</v>
      </c>
      <c r="C564" s="15" t="s">
        <v>675</v>
      </c>
      <c r="D564" s="21">
        <v>49</v>
      </c>
      <c r="E564" s="15" t="s">
        <v>19</v>
      </c>
      <c r="F564" s="15" t="s">
        <v>17</v>
      </c>
      <c r="G564" s="18">
        <v>3</v>
      </c>
      <c r="H564" s="15" t="s">
        <v>666</v>
      </c>
      <c r="I564" s="26" t="s">
        <v>39</v>
      </c>
      <c r="J564" s="27">
        <f>G564*245</f>
        <v>735</v>
      </c>
      <c r="K564" s="15"/>
      <c r="L564" s="15"/>
      <c r="M564" s="15">
        <f>J564+L564</f>
        <v>735</v>
      </c>
      <c r="N564" s="15">
        <v>15</v>
      </c>
      <c r="O564" s="15">
        <f>M564*3+N564</f>
        <v>2220</v>
      </c>
    </row>
    <row r="565" ht="12.6" customHeight="1" spans="1:15">
      <c r="A565" s="20" t="str">
        <f>IF(B565="户主",COUNTIF($B$5:B565,$B$5),"")</f>
        <v/>
      </c>
      <c r="B565" s="15" t="s">
        <v>22</v>
      </c>
      <c r="C565" s="15" t="s">
        <v>676</v>
      </c>
      <c r="D565" s="21">
        <v>21</v>
      </c>
      <c r="E565" s="15" t="s">
        <v>24</v>
      </c>
      <c r="F565" s="15" t="s">
        <v>27</v>
      </c>
      <c r="G565" s="18"/>
      <c r="H565" s="15" t="s">
        <v>666</v>
      </c>
      <c r="I565" s="26" t="s">
        <v>39</v>
      </c>
      <c r="J565" s="15"/>
      <c r="K565" s="15"/>
      <c r="L565" s="15"/>
      <c r="M565" s="15"/>
      <c r="N565" s="15"/>
      <c r="O565" s="15"/>
    </row>
    <row r="566" ht="12.6" customHeight="1" spans="1:15">
      <c r="A566" s="20" t="str">
        <f>IF(B566="户主",COUNTIF($B$5:B566,$B$5),"")</f>
        <v/>
      </c>
      <c r="B566" s="15" t="s">
        <v>22</v>
      </c>
      <c r="C566" s="15" t="s">
        <v>677</v>
      </c>
      <c r="D566" s="21">
        <v>16</v>
      </c>
      <c r="E566" s="15" t="s">
        <v>24</v>
      </c>
      <c r="F566" s="15" t="s">
        <v>27</v>
      </c>
      <c r="G566" s="18"/>
      <c r="H566" s="15" t="s">
        <v>666</v>
      </c>
      <c r="I566" s="26" t="s">
        <v>39</v>
      </c>
      <c r="J566" s="15"/>
      <c r="K566" s="15"/>
      <c r="L566" s="15"/>
      <c r="M566" s="15"/>
      <c r="N566" s="15"/>
      <c r="O566" s="15"/>
    </row>
    <row r="567" ht="12.6" customHeight="1" spans="1:15">
      <c r="A567" s="20">
        <f>IF(B567="户主",COUNTIF($B$5:B567,$B$5),"")</f>
        <v>216</v>
      </c>
      <c r="B567" s="15" t="s">
        <v>17</v>
      </c>
      <c r="C567" s="15" t="s">
        <v>678</v>
      </c>
      <c r="D567" s="21">
        <v>49</v>
      </c>
      <c r="E567" s="15" t="s">
        <v>19</v>
      </c>
      <c r="F567" s="15" t="s">
        <v>17</v>
      </c>
      <c r="G567" s="18">
        <v>5</v>
      </c>
      <c r="H567" s="15" t="s">
        <v>666</v>
      </c>
      <c r="I567" s="15" t="s">
        <v>21</v>
      </c>
      <c r="J567" s="27">
        <f>G567*289</f>
        <v>1445</v>
      </c>
      <c r="K567" s="15"/>
      <c r="L567" s="15"/>
      <c r="M567" s="15">
        <f>J567+L570+L571</f>
        <v>1677</v>
      </c>
      <c r="N567" s="15">
        <v>15</v>
      </c>
      <c r="O567" s="15">
        <f>M567*3+N567</f>
        <v>5046</v>
      </c>
    </row>
    <row r="568" ht="12.6" customHeight="1" spans="1:15">
      <c r="A568" s="20" t="str">
        <f>IF(B568="户主",COUNTIF($B$5:B568,$B$5),"")</f>
        <v/>
      </c>
      <c r="B568" s="15" t="s">
        <v>22</v>
      </c>
      <c r="C568" s="15" t="s">
        <v>679</v>
      </c>
      <c r="D568" s="21">
        <v>44</v>
      </c>
      <c r="E568" s="15" t="s">
        <v>24</v>
      </c>
      <c r="F568" s="15" t="s">
        <v>25</v>
      </c>
      <c r="G568" s="18"/>
      <c r="H568" s="15" t="s">
        <v>666</v>
      </c>
      <c r="I568" s="15" t="s">
        <v>21</v>
      </c>
      <c r="J568" s="15"/>
      <c r="K568" s="15"/>
      <c r="L568" s="15"/>
      <c r="M568" s="15"/>
      <c r="N568" s="15"/>
      <c r="O568" s="15"/>
    </row>
    <row r="569" ht="12.6" customHeight="1" spans="1:15">
      <c r="A569" s="20" t="str">
        <f>IF(B569="户主",COUNTIF($B$5:B569,$B$5),"")</f>
        <v/>
      </c>
      <c r="B569" s="15" t="s">
        <v>22</v>
      </c>
      <c r="C569" s="15" t="s">
        <v>680</v>
      </c>
      <c r="D569" s="21">
        <v>22</v>
      </c>
      <c r="E569" s="15" t="s">
        <v>19</v>
      </c>
      <c r="F569" s="15" t="s">
        <v>31</v>
      </c>
      <c r="G569" s="18"/>
      <c r="H569" s="15" t="s">
        <v>666</v>
      </c>
      <c r="I569" s="15" t="s">
        <v>21</v>
      </c>
      <c r="J569" s="15"/>
      <c r="K569" s="15"/>
      <c r="L569" s="15"/>
      <c r="M569" s="15"/>
      <c r="N569" s="15"/>
      <c r="O569" s="15"/>
    </row>
    <row r="570" ht="12.6" customHeight="1" spans="1:15">
      <c r="A570" s="20" t="str">
        <f>IF(B570="户主",COUNTIF($B$5:B570,$B$5),"")</f>
        <v/>
      </c>
      <c r="B570" s="15" t="s">
        <v>22</v>
      </c>
      <c r="C570" s="15" t="s">
        <v>681</v>
      </c>
      <c r="D570" s="21">
        <v>7</v>
      </c>
      <c r="E570" s="15" t="s">
        <v>19</v>
      </c>
      <c r="F570" s="15" t="s">
        <v>31</v>
      </c>
      <c r="G570" s="18"/>
      <c r="H570" s="15" t="s">
        <v>666</v>
      </c>
      <c r="I570" s="15" t="s">
        <v>21</v>
      </c>
      <c r="J570" s="15"/>
      <c r="K570" s="15">
        <v>4</v>
      </c>
      <c r="L570" s="15">
        <v>145</v>
      </c>
      <c r="M570" s="15"/>
      <c r="N570" s="15"/>
      <c r="O570" s="15"/>
    </row>
    <row r="571" ht="12.6" customHeight="1" spans="1:15">
      <c r="A571" s="20" t="str">
        <f>IF(B571="户主",COUNTIF($B$5:B571,$B$5),"")</f>
        <v/>
      </c>
      <c r="B571" s="15" t="s">
        <v>22</v>
      </c>
      <c r="C571" s="15" t="s">
        <v>682</v>
      </c>
      <c r="D571" s="21">
        <v>5</v>
      </c>
      <c r="E571" s="15" t="s">
        <v>19</v>
      </c>
      <c r="F571" s="15" t="s">
        <v>31</v>
      </c>
      <c r="G571" s="18"/>
      <c r="H571" s="15" t="s">
        <v>666</v>
      </c>
      <c r="I571" s="15" t="s">
        <v>21</v>
      </c>
      <c r="J571" s="15"/>
      <c r="K571" s="15">
        <v>3</v>
      </c>
      <c r="L571" s="40">
        <v>87</v>
      </c>
      <c r="M571" s="15"/>
      <c r="N571" s="15"/>
      <c r="O571" s="15"/>
    </row>
    <row r="572" ht="12.6" customHeight="1" spans="1:15">
      <c r="A572" s="20">
        <f>IF(B572="户主",COUNTIF($B$5:B572,$B$5),"")</f>
        <v>217</v>
      </c>
      <c r="B572" s="26" t="s">
        <v>17</v>
      </c>
      <c r="C572" s="26" t="s">
        <v>683</v>
      </c>
      <c r="D572" s="29">
        <v>77</v>
      </c>
      <c r="E572" s="26" t="s">
        <v>19</v>
      </c>
      <c r="F572" s="26" t="s">
        <v>17</v>
      </c>
      <c r="G572" s="27">
        <v>3</v>
      </c>
      <c r="H572" s="26" t="s">
        <v>684</v>
      </c>
      <c r="I572" s="26" t="s">
        <v>21</v>
      </c>
      <c r="J572" s="27">
        <f>G572*289</f>
        <v>867</v>
      </c>
      <c r="K572" s="40">
        <v>6</v>
      </c>
      <c r="L572" s="20">
        <v>145</v>
      </c>
      <c r="M572" s="15">
        <f>J572+L572+L573</f>
        <v>1157</v>
      </c>
      <c r="N572" s="15">
        <v>15</v>
      </c>
      <c r="O572" s="15">
        <f>M572*3+N572</f>
        <v>3486</v>
      </c>
    </row>
    <row r="573" ht="12.6" customHeight="1" spans="1:15">
      <c r="A573" s="20" t="str">
        <f>IF(B573="户主",COUNTIF($B$5:B573,$B$5),"")</f>
        <v/>
      </c>
      <c r="B573" s="26" t="s">
        <v>22</v>
      </c>
      <c r="C573" s="26" t="s">
        <v>685</v>
      </c>
      <c r="D573" s="29">
        <v>78</v>
      </c>
      <c r="E573" s="26" t="s">
        <v>24</v>
      </c>
      <c r="F573" s="26" t="s">
        <v>83</v>
      </c>
      <c r="G573" s="27"/>
      <c r="H573" s="26" t="s">
        <v>684</v>
      </c>
      <c r="I573" s="26" t="s">
        <v>21</v>
      </c>
      <c r="J573" s="27"/>
      <c r="K573" s="40">
        <v>6</v>
      </c>
      <c r="L573" s="20">
        <v>145</v>
      </c>
      <c r="M573" s="15"/>
      <c r="N573" s="15"/>
      <c r="O573" s="15"/>
    </row>
    <row r="574" ht="12.6" customHeight="1" spans="1:15">
      <c r="A574" s="20" t="str">
        <f>IF(B574="户主",COUNTIF($B$5:B574,$B$5),"")</f>
        <v/>
      </c>
      <c r="B574" s="26" t="s">
        <v>22</v>
      </c>
      <c r="C574" s="26" t="s">
        <v>686</v>
      </c>
      <c r="D574" s="29">
        <v>57</v>
      </c>
      <c r="E574" s="15" t="s">
        <v>24</v>
      </c>
      <c r="F574" s="26" t="s">
        <v>46</v>
      </c>
      <c r="G574" s="27"/>
      <c r="H574" s="26" t="s">
        <v>684</v>
      </c>
      <c r="I574" s="26" t="s">
        <v>21</v>
      </c>
      <c r="J574" s="27"/>
      <c r="K574" s="40"/>
      <c r="L574" s="40"/>
      <c r="M574" s="15"/>
      <c r="N574" s="15"/>
      <c r="O574" s="15"/>
    </row>
    <row r="575" ht="12.6" customHeight="1" spans="1:15">
      <c r="A575" s="20">
        <f>IF(B575="户主",COUNTIF($B$5:B575,$B$5),"")</f>
        <v>218</v>
      </c>
      <c r="B575" s="15" t="s">
        <v>17</v>
      </c>
      <c r="C575" s="15" t="s">
        <v>687</v>
      </c>
      <c r="D575" s="21">
        <v>71</v>
      </c>
      <c r="E575" s="17" t="s">
        <v>19</v>
      </c>
      <c r="F575" s="17" t="s">
        <v>17</v>
      </c>
      <c r="G575" s="18">
        <v>1</v>
      </c>
      <c r="H575" s="17" t="s">
        <v>688</v>
      </c>
      <c r="I575" s="17" t="s">
        <v>39</v>
      </c>
      <c r="J575" s="27">
        <f>G575*245</f>
        <v>245</v>
      </c>
      <c r="K575" s="15">
        <v>2</v>
      </c>
      <c r="L575" s="15">
        <v>58</v>
      </c>
      <c r="M575" s="15">
        <f>J575+L575</f>
        <v>303</v>
      </c>
      <c r="N575" s="15">
        <v>15</v>
      </c>
      <c r="O575" s="15">
        <f>M575*3+N575</f>
        <v>924</v>
      </c>
    </row>
    <row r="576" ht="12.6" customHeight="1" spans="1:15">
      <c r="A576" s="20">
        <f>IF(B576="户主",COUNTIF($B$5:B576,$B$5),"")</f>
        <v>219</v>
      </c>
      <c r="B576" s="20" t="s">
        <v>17</v>
      </c>
      <c r="C576" s="20" t="s">
        <v>689</v>
      </c>
      <c r="D576" s="47">
        <v>51</v>
      </c>
      <c r="E576" s="20" t="s">
        <v>19</v>
      </c>
      <c r="F576" s="20" t="s">
        <v>17</v>
      </c>
      <c r="G576" s="48">
        <v>3</v>
      </c>
      <c r="H576" s="20" t="s">
        <v>690</v>
      </c>
      <c r="I576" s="20" t="s">
        <v>39</v>
      </c>
      <c r="J576" s="27">
        <f>G576*245</f>
        <v>735</v>
      </c>
      <c r="K576" s="20"/>
      <c r="L576" s="20"/>
      <c r="M576" s="15">
        <f>J576+L578</f>
        <v>822</v>
      </c>
      <c r="N576" s="15">
        <v>15</v>
      </c>
      <c r="O576" s="15">
        <f>M576*3+N576</f>
        <v>2481</v>
      </c>
    </row>
    <row r="577" ht="12.6" customHeight="1" spans="1:15">
      <c r="A577" s="20" t="str">
        <f>IF(B577="户主",COUNTIF($B$5:B577,$B$5),"")</f>
        <v/>
      </c>
      <c r="B577" s="20" t="s">
        <v>22</v>
      </c>
      <c r="C577" s="20" t="s">
        <v>691</v>
      </c>
      <c r="D577" s="47">
        <v>46</v>
      </c>
      <c r="E577" s="15" t="s">
        <v>24</v>
      </c>
      <c r="F577" s="20" t="s">
        <v>83</v>
      </c>
      <c r="G577" s="48"/>
      <c r="H577" s="20" t="s">
        <v>690</v>
      </c>
      <c r="I577" s="20" t="s">
        <v>39</v>
      </c>
      <c r="J577" s="20"/>
      <c r="K577" s="20"/>
      <c r="L577" s="20"/>
      <c r="M577" s="20"/>
      <c r="N577" s="15"/>
      <c r="O577" s="15"/>
    </row>
    <row r="578" ht="12.6" customHeight="1" spans="1:15">
      <c r="A578" s="20" t="str">
        <f>IF(B578="户主",COUNTIF($B$5:B578,$B$5),"")</f>
        <v/>
      </c>
      <c r="B578" s="20" t="s">
        <v>22</v>
      </c>
      <c r="C578" s="20" t="s">
        <v>692</v>
      </c>
      <c r="D578" s="47">
        <v>13</v>
      </c>
      <c r="E578" s="20" t="s">
        <v>19</v>
      </c>
      <c r="F578" s="20" t="s">
        <v>31</v>
      </c>
      <c r="G578" s="48"/>
      <c r="H578" s="20" t="s">
        <v>690</v>
      </c>
      <c r="I578" s="20" t="s">
        <v>39</v>
      </c>
      <c r="J578" s="20"/>
      <c r="K578" s="20">
        <v>3</v>
      </c>
      <c r="L578" s="40">
        <v>87</v>
      </c>
      <c r="M578" s="20"/>
      <c r="N578" s="15"/>
      <c r="O578" s="15"/>
    </row>
    <row r="579" ht="12.6" customHeight="1" spans="1:15">
      <c r="A579" s="20">
        <f>IF(B579="户主",COUNTIF($B$5:B579,$B$5),"")</f>
        <v>220</v>
      </c>
      <c r="B579" s="20" t="s">
        <v>17</v>
      </c>
      <c r="C579" s="20" t="s">
        <v>693</v>
      </c>
      <c r="D579" s="47">
        <v>58</v>
      </c>
      <c r="E579" s="20" t="s">
        <v>19</v>
      </c>
      <c r="F579" s="20" t="s">
        <v>17</v>
      </c>
      <c r="G579" s="48">
        <v>1</v>
      </c>
      <c r="H579" s="20" t="s">
        <v>690</v>
      </c>
      <c r="I579" s="20" t="s">
        <v>21</v>
      </c>
      <c r="J579" s="27">
        <f>G579*289</f>
        <v>289</v>
      </c>
      <c r="K579" s="20"/>
      <c r="L579" s="20"/>
      <c r="M579" s="15">
        <f>J579+L579</f>
        <v>289</v>
      </c>
      <c r="N579" s="15">
        <v>15</v>
      </c>
      <c r="O579" s="15">
        <f>M579*3+N579</f>
        <v>882</v>
      </c>
    </row>
    <row r="580" ht="12.6" customHeight="1" spans="1:15">
      <c r="A580" s="20">
        <f>IF(B580="户主",COUNTIF($B$5:B580,$B$5),"")</f>
        <v>221</v>
      </c>
      <c r="B580" s="20" t="s">
        <v>17</v>
      </c>
      <c r="C580" s="20" t="s">
        <v>694</v>
      </c>
      <c r="D580" s="47">
        <v>51</v>
      </c>
      <c r="E580" s="20" t="s">
        <v>19</v>
      </c>
      <c r="F580" s="20" t="s">
        <v>17</v>
      </c>
      <c r="G580" s="48">
        <v>5</v>
      </c>
      <c r="H580" s="20" t="s">
        <v>695</v>
      </c>
      <c r="I580" s="20" t="s">
        <v>39</v>
      </c>
      <c r="J580" s="27">
        <f>G580*245</f>
        <v>1225</v>
      </c>
      <c r="K580" s="20"/>
      <c r="L580" s="20"/>
      <c r="M580" s="15">
        <f>J580+L584</f>
        <v>1283</v>
      </c>
      <c r="N580" s="15">
        <v>15</v>
      </c>
      <c r="O580" s="15">
        <f>M580*3+N580</f>
        <v>3864</v>
      </c>
    </row>
    <row r="581" ht="12.6" customHeight="1" spans="1:15">
      <c r="A581" s="20" t="str">
        <f>IF(B581="户主",COUNTIF($B$5:B581,$B$5),"")</f>
        <v/>
      </c>
      <c r="B581" s="20" t="s">
        <v>22</v>
      </c>
      <c r="C581" s="20" t="s">
        <v>696</v>
      </c>
      <c r="D581" s="47">
        <v>45</v>
      </c>
      <c r="E581" s="20" t="s">
        <v>24</v>
      </c>
      <c r="F581" s="20" t="s">
        <v>83</v>
      </c>
      <c r="G581" s="48"/>
      <c r="H581" s="20" t="s">
        <v>695</v>
      </c>
      <c r="I581" s="20" t="s">
        <v>39</v>
      </c>
      <c r="J581" s="20"/>
      <c r="K581" s="20"/>
      <c r="L581" s="20"/>
      <c r="M581" s="20"/>
      <c r="N581" s="15"/>
      <c r="O581" s="15"/>
    </row>
    <row r="582" ht="12.6" customHeight="1" spans="1:15">
      <c r="A582" s="20" t="str">
        <f>IF(B582="户主",COUNTIF($B$5:B582,$B$5),"")</f>
        <v/>
      </c>
      <c r="B582" s="20" t="s">
        <v>22</v>
      </c>
      <c r="C582" s="20" t="s">
        <v>697</v>
      </c>
      <c r="D582" s="47">
        <v>26</v>
      </c>
      <c r="E582" s="20" t="s">
        <v>24</v>
      </c>
      <c r="F582" s="20" t="s">
        <v>266</v>
      </c>
      <c r="G582" s="48"/>
      <c r="H582" s="20" t="s">
        <v>695</v>
      </c>
      <c r="I582" s="20" t="s">
        <v>39</v>
      </c>
      <c r="J582" s="20"/>
      <c r="K582" s="20"/>
      <c r="L582" s="20"/>
      <c r="M582" s="20"/>
      <c r="N582" s="15"/>
      <c r="O582" s="15"/>
    </row>
    <row r="583" ht="12.6" customHeight="1" spans="1:15">
      <c r="A583" s="20" t="str">
        <f>IF(B583="户主",COUNTIF($B$5:B583,$B$5),"")</f>
        <v/>
      </c>
      <c r="B583" s="20" t="s">
        <v>22</v>
      </c>
      <c r="C583" s="20" t="s">
        <v>698</v>
      </c>
      <c r="D583" s="47">
        <v>20</v>
      </c>
      <c r="E583" s="20" t="s">
        <v>24</v>
      </c>
      <c r="F583" s="20" t="s">
        <v>27</v>
      </c>
      <c r="G583" s="48"/>
      <c r="H583" s="20" t="s">
        <v>695</v>
      </c>
      <c r="I583" s="20" t="s">
        <v>39</v>
      </c>
      <c r="J583" s="20"/>
      <c r="K583" s="20"/>
      <c r="L583" s="20"/>
      <c r="M583" s="20"/>
      <c r="N583" s="15"/>
      <c r="O583" s="15"/>
    </row>
    <row r="584" ht="12.6" customHeight="1" spans="1:15">
      <c r="A584" s="20" t="str">
        <f>IF(B584="户主",COUNTIF($B$5:B584,$B$5),"")</f>
        <v/>
      </c>
      <c r="B584" s="20" t="s">
        <v>22</v>
      </c>
      <c r="C584" s="20" t="s">
        <v>699</v>
      </c>
      <c r="D584" s="47">
        <v>83</v>
      </c>
      <c r="E584" s="20" t="s">
        <v>19</v>
      </c>
      <c r="F584" s="20" t="s">
        <v>88</v>
      </c>
      <c r="G584" s="48"/>
      <c r="H584" s="20" t="s">
        <v>695</v>
      </c>
      <c r="I584" s="20" t="s">
        <v>39</v>
      </c>
      <c r="J584" s="20"/>
      <c r="K584" s="20">
        <v>2</v>
      </c>
      <c r="L584" s="15">
        <v>58</v>
      </c>
      <c r="M584" s="20"/>
      <c r="N584" s="15"/>
      <c r="O584" s="15"/>
    </row>
    <row r="585" ht="12.6" customHeight="1" spans="1:15">
      <c r="A585" s="20">
        <f>IF(B585="户主",COUNTIF($B$5:B585,$B$5),"")</f>
        <v>222</v>
      </c>
      <c r="B585" s="20" t="s">
        <v>17</v>
      </c>
      <c r="C585" s="20" t="s">
        <v>700</v>
      </c>
      <c r="D585" s="47">
        <v>64</v>
      </c>
      <c r="E585" s="20" t="s">
        <v>19</v>
      </c>
      <c r="F585" s="20" t="s">
        <v>17</v>
      </c>
      <c r="G585" s="48">
        <v>2</v>
      </c>
      <c r="H585" s="20" t="s">
        <v>701</v>
      </c>
      <c r="I585" s="20" t="s">
        <v>21</v>
      </c>
      <c r="J585" s="27">
        <f>G585*289</f>
        <v>578</v>
      </c>
      <c r="K585" s="20"/>
      <c r="L585" s="20"/>
      <c r="M585" s="15">
        <f>J585+L586</f>
        <v>636</v>
      </c>
      <c r="N585" s="15">
        <v>15</v>
      </c>
      <c r="O585" s="15">
        <f>M585*3+N585</f>
        <v>1923</v>
      </c>
    </row>
    <row r="586" ht="12.6" customHeight="1" spans="1:15">
      <c r="A586" s="20" t="str">
        <f>IF(B586="户主",COUNTIF($B$5:B586,$B$5),"")</f>
        <v/>
      </c>
      <c r="B586" s="20" t="s">
        <v>22</v>
      </c>
      <c r="C586" s="20" t="s">
        <v>702</v>
      </c>
      <c r="D586" s="47">
        <v>73</v>
      </c>
      <c r="E586" s="20" t="s">
        <v>24</v>
      </c>
      <c r="F586" s="20" t="s">
        <v>83</v>
      </c>
      <c r="G586" s="48"/>
      <c r="H586" s="20" t="s">
        <v>701</v>
      </c>
      <c r="I586" s="20" t="s">
        <v>21</v>
      </c>
      <c r="J586" s="20"/>
      <c r="K586" s="20">
        <v>2</v>
      </c>
      <c r="L586" s="15">
        <v>58</v>
      </c>
      <c r="M586" s="20"/>
      <c r="N586" s="15"/>
      <c r="O586" s="15"/>
    </row>
    <row r="587" ht="12.6" customHeight="1" spans="1:15">
      <c r="A587" s="20">
        <f>IF(B587="户主",COUNTIF($B$5:B587,$B$5),"")</f>
        <v>223</v>
      </c>
      <c r="B587" s="77" t="s">
        <v>17</v>
      </c>
      <c r="C587" s="20" t="s">
        <v>703</v>
      </c>
      <c r="D587" s="47">
        <v>61</v>
      </c>
      <c r="E587" s="20" t="s">
        <v>19</v>
      </c>
      <c r="F587" s="20" t="s">
        <v>17</v>
      </c>
      <c r="G587" s="48">
        <v>2</v>
      </c>
      <c r="H587" s="20" t="s">
        <v>701</v>
      </c>
      <c r="I587" s="20" t="s">
        <v>21</v>
      </c>
      <c r="J587" s="27">
        <f>G587*289</f>
        <v>578</v>
      </c>
      <c r="K587" s="20"/>
      <c r="L587" s="20"/>
      <c r="M587" s="15">
        <f>J587+L588</f>
        <v>723</v>
      </c>
      <c r="N587" s="15">
        <v>15</v>
      </c>
      <c r="O587" s="15">
        <f>M587*3+N587</f>
        <v>2184</v>
      </c>
    </row>
    <row r="588" ht="12.6" customHeight="1" spans="1:15">
      <c r="A588" s="20" t="str">
        <f>IF(B588="户主",COUNTIF($B$5:B588,$B$5),"")</f>
        <v/>
      </c>
      <c r="B588" s="77" t="s">
        <v>22</v>
      </c>
      <c r="C588" s="20" t="s">
        <v>704</v>
      </c>
      <c r="D588" s="47">
        <v>53</v>
      </c>
      <c r="E588" s="20" t="s">
        <v>24</v>
      </c>
      <c r="F588" s="20" t="s">
        <v>83</v>
      </c>
      <c r="G588" s="48"/>
      <c r="H588" s="20" t="s">
        <v>701</v>
      </c>
      <c r="I588" s="20" t="s">
        <v>21</v>
      </c>
      <c r="J588" s="20"/>
      <c r="K588" s="20">
        <v>4</v>
      </c>
      <c r="L588" s="15">
        <v>145</v>
      </c>
      <c r="M588" s="20"/>
      <c r="N588" s="15"/>
      <c r="O588" s="15"/>
    </row>
    <row r="589" ht="12.6" customHeight="1" spans="1:15">
      <c r="A589" s="20">
        <f>IF(B589="户主",COUNTIF($B$5:B589,$B$5),"")</f>
        <v>224</v>
      </c>
      <c r="B589" s="20" t="s">
        <v>17</v>
      </c>
      <c r="C589" s="20" t="s">
        <v>705</v>
      </c>
      <c r="D589" s="22">
        <v>54</v>
      </c>
      <c r="E589" s="20" t="s">
        <v>19</v>
      </c>
      <c r="F589" s="20" t="s">
        <v>17</v>
      </c>
      <c r="G589" s="48">
        <v>3</v>
      </c>
      <c r="H589" s="20" t="s">
        <v>701</v>
      </c>
      <c r="I589" s="20" t="s">
        <v>39</v>
      </c>
      <c r="J589" s="27">
        <f>G589*245</f>
        <v>735</v>
      </c>
      <c r="K589" s="20"/>
      <c r="L589" s="20"/>
      <c r="M589" s="15">
        <f>J589+L589</f>
        <v>735</v>
      </c>
      <c r="N589" s="15">
        <v>15</v>
      </c>
      <c r="O589" s="15">
        <f>M589*3+N589</f>
        <v>2220</v>
      </c>
    </row>
    <row r="590" ht="12.6" customHeight="1" spans="1:15">
      <c r="A590" s="20" t="str">
        <f>IF(B590="户主",COUNTIF($B$5:B590,$B$5),"")</f>
        <v/>
      </c>
      <c r="B590" s="20" t="s">
        <v>22</v>
      </c>
      <c r="C590" s="20" t="s">
        <v>706</v>
      </c>
      <c r="D590" s="47">
        <v>51</v>
      </c>
      <c r="E590" s="20" t="s">
        <v>24</v>
      </c>
      <c r="F590" s="20" t="s">
        <v>83</v>
      </c>
      <c r="G590" s="48"/>
      <c r="H590" s="20" t="s">
        <v>701</v>
      </c>
      <c r="I590" s="20" t="s">
        <v>39</v>
      </c>
      <c r="J590" s="20"/>
      <c r="K590" s="20"/>
      <c r="L590" s="20"/>
      <c r="M590" s="20"/>
      <c r="N590" s="15"/>
      <c r="O590" s="15"/>
    </row>
    <row r="591" ht="12.6" customHeight="1" spans="1:15">
      <c r="A591" s="20" t="str">
        <f>IF(B591="户主",COUNTIF($B$5:B591,$B$5),"")</f>
        <v/>
      </c>
      <c r="B591" s="20" t="s">
        <v>22</v>
      </c>
      <c r="C591" s="20" t="s">
        <v>707</v>
      </c>
      <c r="D591" s="47">
        <v>25</v>
      </c>
      <c r="E591" s="20" t="s">
        <v>24</v>
      </c>
      <c r="F591" s="20" t="s">
        <v>27</v>
      </c>
      <c r="G591" s="48"/>
      <c r="H591" s="20" t="s">
        <v>701</v>
      </c>
      <c r="I591" s="20" t="s">
        <v>39</v>
      </c>
      <c r="J591" s="20"/>
      <c r="K591" s="20"/>
      <c r="L591" s="20"/>
      <c r="M591" s="20"/>
      <c r="N591" s="15"/>
      <c r="O591" s="15"/>
    </row>
    <row r="592" ht="12.6" customHeight="1" spans="1:15">
      <c r="A592" s="20">
        <f>IF(B592="户主",COUNTIF($B$5:B592,$B$5),"")</f>
        <v>225</v>
      </c>
      <c r="B592" s="15" t="s">
        <v>17</v>
      </c>
      <c r="C592" s="15" t="s">
        <v>708</v>
      </c>
      <c r="D592" s="21">
        <v>47</v>
      </c>
      <c r="E592" s="17" t="s">
        <v>19</v>
      </c>
      <c r="F592" s="17" t="s">
        <v>17</v>
      </c>
      <c r="G592" s="18">
        <v>3</v>
      </c>
      <c r="H592" s="17" t="s">
        <v>701</v>
      </c>
      <c r="I592" s="17" t="s">
        <v>43</v>
      </c>
      <c r="J592" s="27">
        <f>G592*130</f>
        <v>390</v>
      </c>
      <c r="K592" s="15"/>
      <c r="L592" s="15"/>
      <c r="M592" s="15">
        <f>J592+L592</f>
        <v>390</v>
      </c>
      <c r="N592" s="15">
        <v>15</v>
      </c>
      <c r="O592" s="15">
        <f>M592*3+N592</f>
        <v>1185</v>
      </c>
    </row>
    <row r="593" ht="12.6" customHeight="1" spans="1:15">
      <c r="A593" s="20" t="str">
        <f>IF(B593="户主",COUNTIF($B$5:B593,$B$5),"")</f>
        <v/>
      </c>
      <c r="B593" s="15" t="s">
        <v>22</v>
      </c>
      <c r="C593" s="15" t="s">
        <v>709</v>
      </c>
      <c r="D593" s="21">
        <v>22</v>
      </c>
      <c r="E593" s="17" t="s">
        <v>24</v>
      </c>
      <c r="F593" s="17" t="s">
        <v>266</v>
      </c>
      <c r="G593" s="18"/>
      <c r="H593" s="17" t="s">
        <v>701</v>
      </c>
      <c r="I593" s="17" t="s">
        <v>43</v>
      </c>
      <c r="J593" s="17"/>
      <c r="K593" s="15"/>
      <c r="L593" s="15"/>
      <c r="M593" s="53"/>
      <c r="N593" s="15"/>
      <c r="O593" s="15"/>
    </row>
    <row r="594" ht="12.6" customHeight="1" spans="1:15">
      <c r="A594" s="20" t="str">
        <f>IF(B594="户主",COUNTIF($B$5:B594,$B$5),"")</f>
        <v/>
      </c>
      <c r="B594" s="15" t="s">
        <v>22</v>
      </c>
      <c r="C594" s="15" t="s">
        <v>710</v>
      </c>
      <c r="D594" s="21">
        <v>16</v>
      </c>
      <c r="E594" s="17" t="s">
        <v>24</v>
      </c>
      <c r="F594" s="17" t="s">
        <v>27</v>
      </c>
      <c r="G594" s="18"/>
      <c r="H594" s="17" t="s">
        <v>701</v>
      </c>
      <c r="I594" s="17" t="s">
        <v>43</v>
      </c>
      <c r="J594" s="17"/>
      <c r="K594" s="15"/>
      <c r="L594" s="15"/>
      <c r="M594" s="53"/>
      <c r="N594" s="15"/>
      <c r="O594" s="15"/>
    </row>
    <row r="595" ht="12.6" customHeight="1" spans="1:15">
      <c r="A595" s="20">
        <f>IF(B595="户主",COUNTIF($B$5:B595,$B$5),"")</f>
        <v>226</v>
      </c>
      <c r="B595" s="15" t="s">
        <v>17</v>
      </c>
      <c r="C595" s="15" t="s">
        <v>711</v>
      </c>
      <c r="D595" s="21">
        <v>55</v>
      </c>
      <c r="E595" s="15" t="s">
        <v>19</v>
      </c>
      <c r="F595" s="15" t="s">
        <v>17</v>
      </c>
      <c r="G595" s="18">
        <v>1</v>
      </c>
      <c r="H595" s="15" t="s">
        <v>701</v>
      </c>
      <c r="I595" s="15" t="s">
        <v>21</v>
      </c>
      <c r="J595" s="27">
        <f>G595*289</f>
        <v>289</v>
      </c>
      <c r="K595" s="15">
        <v>6</v>
      </c>
      <c r="L595" s="20">
        <v>145</v>
      </c>
      <c r="M595" s="15">
        <f>J595+L595</f>
        <v>434</v>
      </c>
      <c r="N595" s="15">
        <v>15</v>
      </c>
      <c r="O595" s="15">
        <f>M595*3+N595</f>
        <v>1317</v>
      </c>
    </row>
    <row r="596" s="4" customFormat="1" ht="12.6" customHeight="1" spans="1:37">
      <c r="A596" s="20">
        <f>IF(B596="户主",COUNTIF($B$5:B596,$B$5),"")</f>
        <v>227</v>
      </c>
      <c r="B596" s="36" t="s">
        <v>17</v>
      </c>
      <c r="C596" s="36" t="s">
        <v>712</v>
      </c>
      <c r="D596" s="22">
        <v>52</v>
      </c>
      <c r="E596" s="36" t="s">
        <v>19</v>
      </c>
      <c r="F596" s="36" t="s">
        <v>17</v>
      </c>
      <c r="G596" s="37">
        <v>1</v>
      </c>
      <c r="H596" s="36" t="s">
        <v>713</v>
      </c>
      <c r="I596" s="42" t="s">
        <v>21</v>
      </c>
      <c r="J596" s="43">
        <f>G596*289</f>
        <v>289</v>
      </c>
      <c r="K596" s="36"/>
      <c r="L596" s="36"/>
      <c r="M596" s="42">
        <f>IF(F596&lt;&gt;"户主","",IF(F710&lt;&gt;"户主",IF(F711&lt;&gt;"户主",IF(F712&lt;&gt;"户主",IF(F713&lt;&gt;"户主",IF(#REF!&lt;&gt;"户主",IF(#REF!&lt;&gt;"户主",IF(#REF!&lt;&gt;"户主",“”,J596+L596+L710+L711+L712+L713+#REF!+#REF!),J596+L596+L710+L711+L712+L713+#REF!),J596+L596+L710+L711+L712+L713),J596+L596+L710+L711+L712),J596+L596+L710+L711),J596+L596+L710),J596+L596))</f>
        <v>289</v>
      </c>
      <c r="N596" s="44">
        <v>15</v>
      </c>
      <c r="O596" s="36">
        <f>M596*3+N596</f>
        <v>882</v>
      </c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</row>
    <row r="597" ht="12.6" customHeight="1" spans="1:15">
      <c r="A597" s="20">
        <f>IF(B597="户主",COUNTIF($B$5:B597,$B$5),"")</f>
        <v>228</v>
      </c>
      <c r="B597" s="26" t="s">
        <v>17</v>
      </c>
      <c r="C597" s="20" t="s">
        <v>714</v>
      </c>
      <c r="D597" s="47">
        <v>60</v>
      </c>
      <c r="E597" s="26" t="s">
        <v>19</v>
      </c>
      <c r="F597" s="20" t="s">
        <v>17</v>
      </c>
      <c r="G597" s="48">
        <v>3</v>
      </c>
      <c r="H597" s="20" t="s">
        <v>715</v>
      </c>
      <c r="I597" s="20" t="s">
        <v>39</v>
      </c>
      <c r="J597" s="27">
        <f>G597*245</f>
        <v>735</v>
      </c>
      <c r="K597" s="20"/>
      <c r="L597" s="20"/>
      <c r="M597" s="15">
        <f>J597+L598+L599</f>
        <v>938</v>
      </c>
      <c r="N597" s="15">
        <v>15</v>
      </c>
      <c r="O597" s="15">
        <f>M597*3+N597</f>
        <v>2829</v>
      </c>
    </row>
    <row r="598" ht="12.6" customHeight="1" spans="1:15">
      <c r="A598" s="20" t="str">
        <f>IF(B598="户主",COUNTIF($B$5:B598,$B$5),"")</f>
        <v/>
      </c>
      <c r="B598" s="20" t="s">
        <v>22</v>
      </c>
      <c r="C598" s="20" t="s">
        <v>716</v>
      </c>
      <c r="D598" s="47">
        <v>55</v>
      </c>
      <c r="E598" s="26" t="s">
        <v>24</v>
      </c>
      <c r="F598" s="20" t="s">
        <v>83</v>
      </c>
      <c r="G598" s="48"/>
      <c r="H598" s="20" t="s">
        <v>715</v>
      </c>
      <c r="I598" s="20" t="s">
        <v>39</v>
      </c>
      <c r="J598" s="20"/>
      <c r="K598" s="20">
        <v>4</v>
      </c>
      <c r="L598" s="15">
        <v>145</v>
      </c>
      <c r="M598" s="15"/>
      <c r="N598" s="15"/>
      <c r="O598" s="15"/>
    </row>
    <row r="599" ht="12.6" customHeight="1" spans="1:15">
      <c r="A599" s="20" t="str">
        <f>IF(B599="户主",COUNTIF($B$5:B599,$B$5),"")</f>
        <v/>
      </c>
      <c r="B599" s="20" t="s">
        <v>22</v>
      </c>
      <c r="C599" s="20" t="s">
        <v>717</v>
      </c>
      <c r="D599" s="47">
        <v>89</v>
      </c>
      <c r="E599" s="26" t="s">
        <v>24</v>
      </c>
      <c r="F599" s="20" t="s">
        <v>149</v>
      </c>
      <c r="G599" s="48"/>
      <c r="H599" s="20" t="s">
        <v>715</v>
      </c>
      <c r="I599" s="20" t="s">
        <v>39</v>
      </c>
      <c r="J599" s="20"/>
      <c r="K599" s="20">
        <v>2</v>
      </c>
      <c r="L599" s="15">
        <v>58</v>
      </c>
      <c r="M599" s="15"/>
      <c r="N599" s="15"/>
      <c r="O599" s="15"/>
    </row>
    <row r="600" ht="12.6" customHeight="1" spans="1:15">
      <c r="A600" s="20">
        <f>IF(B600="户主",COUNTIF($B$5:B600,$B$5),"")</f>
        <v>229</v>
      </c>
      <c r="B600" s="26" t="s">
        <v>17</v>
      </c>
      <c r="C600" s="78" t="s">
        <v>718</v>
      </c>
      <c r="D600" s="79">
        <v>59</v>
      </c>
      <c r="E600" s="26" t="s">
        <v>19</v>
      </c>
      <c r="F600" s="78" t="s">
        <v>17</v>
      </c>
      <c r="G600" s="80">
        <v>1</v>
      </c>
      <c r="H600" s="78" t="s">
        <v>715</v>
      </c>
      <c r="I600" s="78" t="s">
        <v>21</v>
      </c>
      <c r="J600" s="27">
        <f>G600*289</f>
        <v>289</v>
      </c>
      <c r="K600" s="78"/>
      <c r="L600" s="78"/>
      <c r="M600" s="15">
        <f>J600+L600</f>
        <v>289</v>
      </c>
      <c r="N600" s="15">
        <v>15</v>
      </c>
      <c r="O600" s="15">
        <f>M600*3+N600</f>
        <v>882</v>
      </c>
    </row>
    <row r="601" s="3" customFormat="1" ht="12.6" customHeight="1" spans="1:251">
      <c r="A601" s="20">
        <f>IF(B601="户主",COUNTIF($B$5:B601,$B$5),"")</f>
        <v>230</v>
      </c>
      <c r="B601" s="15" t="s">
        <v>17</v>
      </c>
      <c r="C601" s="26" t="s">
        <v>719</v>
      </c>
      <c r="D601" s="29">
        <v>49</v>
      </c>
      <c r="E601" s="15" t="s">
        <v>19</v>
      </c>
      <c r="F601" s="26" t="s">
        <v>17</v>
      </c>
      <c r="G601" s="27">
        <v>4</v>
      </c>
      <c r="H601" s="75" t="s">
        <v>715</v>
      </c>
      <c r="I601" s="26" t="s">
        <v>21</v>
      </c>
      <c r="J601" s="27">
        <f>G601*289</f>
        <v>1156</v>
      </c>
      <c r="K601" s="40">
        <v>5</v>
      </c>
      <c r="L601" s="40">
        <v>87</v>
      </c>
      <c r="M601" s="15">
        <f>J601+L601+L602+L603+L604</f>
        <v>1388</v>
      </c>
      <c r="N601" s="15">
        <v>15</v>
      </c>
      <c r="O601" s="15">
        <f>M601*3+N601</f>
        <v>4179</v>
      </c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5"/>
      <c r="IQ601" s="5"/>
    </row>
    <row r="602" s="3" customFormat="1" ht="12.6" customHeight="1" spans="1:251">
      <c r="A602" s="81" t="str">
        <f>IF(B602="户主",COUNTIF($B$5:B602,$B$5),"")</f>
        <v/>
      </c>
      <c r="B602" s="82" t="s">
        <v>22</v>
      </c>
      <c r="C602" s="83" t="s">
        <v>720</v>
      </c>
      <c r="D602" s="84">
        <v>26</v>
      </c>
      <c r="E602" s="82" t="s">
        <v>24</v>
      </c>
      <c r="F602" s="85" t="s">
        <v>266</v>
      </c>
      <c r="G602" s="86"/>
      <c r="H602" s="87" t="s">
        <v>715</v>
      </c>
      <c r="I602" s="26" t="s">
        <v>21</v>
      </c>
      <c r="J602" s="86"/>
      <c r="K602" s="92"/>
      <c r="L602" s="92"/>
      <c r="M602" s="82"/>
      <c r="N602" s="82"/>
      <c r="O602" s="30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5"/>
      <c r="IQ602" s="5"/>
    </row>
    <row r="603" s="3" customFormat="1" ht="12.6" customHeight="1" spans="1:251">
      <c r="A603" s="20" t="str">
        <f>IF(B603="户主",COUNTIF($B$5:B603,$B$5),"")</f>
        <v/>
      </c>
      <c r="B603" s="15" t="s">
        <v>22</v>
      </c>
      <c r="C603" s="26" t="s">
        <v>721</v>
      </c>
      <c r="D603" s="29">
        <v>86</v>
      </c>
      <c r="E603" s="15" t="s">
        <v>24</v>
      </c>
      <c r="F603" s="26" t="s">
        <v>149</v>
      </c>
      <c r="G603" s="27"/>
      <c r="H603" s="75" t="s">
        <v>715</v>
      </c>
      <c r="I603" s="26" t="s">
        <v>21</v>
      </c>
      <c r="J603" s="27"/>
      <c r="K603" s="40">
        <v>4</v>
      </c>
      <c r="L603" s="40">
        <v>145</v>
      </c>
      <c r="M603" s="15"/>
      <c r="N603" s="15"/>
      <c r="O603" s="15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5"/>
      <c r="IQ603" s="5"/>
    </row>
    <row r="604" ht="12.6" customHeight="1" spans="1:15">
      <c r="A604" s="20" t="str">
        <f>IF(B604="户主",COUNTIF($B$5:B604,$B$5),"")</f>
        <v/>
      </c>
      <c r="B604" s="26" t="s">
        <v>22</v>
      </c>
      <c r="C604" s="20" t="s">
        <v>722</v>
      </c>
      <c r="D604" s="47">
        <v>45</v>
      </c>
      <c r="E604" s="26" t="s">
        <v>19</v>
      </c>
      <c r="F604" s="20" t="s">
        <v>723</v>
      </c>
      <c r="G604" s="48"/>
      <c r="H604" s="20" t="s">
        <v>724</v>
      </c>
      <c r="I604" s="20" t="s">
        <v>21</v>
      </c>
      <c r="J604" s="27"/>
      <c r="K604" s="20"/>
      <c r="L604" s="20"/>
      <c r="M604" s="15"/>
      <c r="N604" s="15"/>
      <c r="O604" s="15"/>
    </row>
    <row r="605" ht="12.6" customHeight="1" spans="1:15">
      <c r="A605" s="20">
        <f>IF(B605="户主",COUNTIF($B$5:B605,$B$5),"")</f>
        <v>231</v>
      </c>
      <c r="B605" s="26" t="s">
        <v>17</v>
      </c>
      <c r="C605" s="20" t="s">
        <v>725</v>
      </c>
      <c r="D605" s="47">
        <v>46</v>
      </c>
      <c r="E605" s="26" t="s">
        <v>19</v>
      </c>
      <c r="F605" s="20" t="s">
        <v>17</v>
      </c>
      <c r="G605" s="48">
        <v>4</v>
      </c>
      <c r="H605" s="20" t="s">
        <v>724</v>
      </c>
      <c r="I605" s="20" t="s">
        <v>43</v>
      </c>
      <c r="J605" s="27">
        <f>G605*130</f>
        <v>520</v>
      </c>
      <c r="K605" s="20"/>
      <c r="L605" s="40"/>
      <c r="M605" s="15">
        <f>J605+L605+L606+L607+L608</f>
        <v>665</v>
      </c>
      <c r="N605" s="15">
        <v>15</v>
      </c>
      <c r="O605" s="15">
        <f>M605*3+N605</f>
        <v>2010</v>
      </c>
    </row>
    <row r="606" ht="12.6" customHeight="1" spans="1:15">
      <c r="A606" s="20" t="str">
        <f>IF(B606="户主",COUNTIF($B$5:B606,$B$5),"")</f>
        <v/>
      </c>
      <c r="B606" s="20" t="s">
        <v>22</v>
      </c>
      <c r="C606" s="20" t="s">
        <v>726</v>
      </c>
      <c r="D606" s="47">
        <v>16</v>
      </c>
      <c r="E606" s="26" t="s">
        <v>19</v>
      </c>
      <c r="F606" s="20" t="s">
        <v>155</v>
      </c>
      <c r="G606" s="48"/>
      <c r="H606" s="20" t="s">
        <v>724</v>
      </c>
      <c r="I606" s="20" t="s">
        <v>43</v>
      </c>
      <c r="J606" s="20"/>
      <c r="K606" s="20"/>
      <c r="L606" s="20"/>
      <c r="M606" s="15"/>
      <c r="N606" s="15"/>
      <c r="O606" s="15"/>
    </row>
    <row r="607" ht="12.6" customHeight="1" spans="1:15">
      <c r="A607" s="20" t="str">
        <f>IF(B607="户主",COUNTIF($B$5:B607,$B$5),"")</f>
        <v/>
      </c>
      <c r="B607" s="20" t="s">
        <v>22</v>
      </c>
      <c r="C607" s="20" t="s">
        <v>727</v>
      </c>
      <c r="D607" s="47">
        <v>72</v>
      </c>
      <c r="E607" s="26" t="s">
        <v>24</v>
      </c>
      <c r="F607" s="20" t="s">
        <v>149</v>
      </c>
      <c r="G607" s="48"/>
      <c r="H607" s="20" t="s">
        <v>724</v>
      </c>
      <c r="I607" s="20" t="s">
        <v>43</v>
      </c>
      <c r="J607" s="20"/>
      <c r="K607" s="20">
        <v>2</v>
      </c>
      <c r="L607" s="15">
        <v>58</v>
      </c>
      <c r="M607" s="15"/>
      <c r="N607" s="15"/>
      <c r="O607" s="15"/>
    </row>
    <row r="608" s="3" customFormat="1" ht="12.6" customHeight="1" spans="1:251">
      <c r="A608" s="48" t="str">
        <f>IF(B608="户主",COUNTIF($B$5:B608,$B$5),"")</f>
        <v/>
      </c>
      <c r="B608" s="15" t="s">
        <v>22</v>
      </c>
      <c r="C608" s="71" t="s">
        <v>728</v>
      </c>
      <c r="D608" s="25">
        <v>7</v>
      </c>
      <c r="E608" s="26" t="s">
        <v>24</v>
      </c>
      <c r="F608" s="26" t="s">
        <v>27</v>
      </c>
      <c r="G608" s="18"/>
      <c r="H608" s="35" t="s">
        <v>715</v>
      </c>
      <c r="I608" s="15" t="s">
        <v>43</v>
      </c>
      <c r="J608" s="15"/>
      <c r="K608" s="20">
        <v>3</v>
      </c>
      <c r="L608" s="20">
        <v>87</v>
      </c>
      <c r="M608" s="15"/>
      <c r="N608" s="15"/>
      <c r="O608" s="7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5"/>
      <c r="IQ608" s="5"/>
    </row>
    <row r="609" ht="12.6" customHeight="1" spans="1:15">
      <c r="A609" s="20">
        <f>IF(B609="户主",COUNTIF($B$5:B609,$B$5),"")</f>
        <v>232</v>
      </c>
      <c r="B609" s="26" t="s">
        <v>17</v>
      </c>
      <c r="C609" s="20" t="s">
        <v>729</v>
      </c>
      <c r="D609" s="47">
        <v>45</v>
      </c>
      <c r="E609" s="26" t="s">
        <v>19</v>
      </c>
      <c r="F609" s="20" t="s">
        <v>17</v>
      </c>
      <c r="G609" s="48">
        <v>4</v>
      </c>
      <c r="H609" s="20" t="s">
        <v>730</v>
      </c>
      <c r="I609" s="20" t="s">
        <v>39</v>
      </c>
      <c r="J609" s="27">
        <f>G609*245</f>
        <v>980</v>
      </c>
      <c r="K609" s="20">
        <v>5</v>
      </c>
      <c r="L609" s="15">
        <v>87</v>
      </c>
      <c r="M609" s="15">
        <f>J609+L609</f>
        <v>1067</v>
      </c>
      <c r="N609" s="15">
        <v>15</v>
      </c>
      <c r="O609" s="15">
        <f>M609*3+N609</f>
        <v>3216</v>
      </c>
    </row>
    <row r="610" ht="12.6" customHeight="1" spans="1:15">
      <c r="A610" s="20" t="str">
        <f>IF(B610="户主",COUNTIF($B$5:B610,$B$5),"")</f>
        <v/>
      </c>
      <c r="B610" s="20" t="s">
        <v>22</v>
      </c>
      <c r="C610" s="20" t="s">
        <v>731</v>
      </c>
      <c r="D610" s="47">
        <v>40</v>
      </c>
      <c r="E610" s="26" t="s">
        <v>24</v>
      </c>
      <c r="F610" s="20" t="s">
        <v>83</v>
      </c>
      <c r="G610" s="48"/>
      <c r="H610" s="20" t="s">
        <v>730</v>
      </c>
      <c r="I610" s="20" t="s">
        <v>39</v>
      </c>
      <c r="J610" s="20"/>
      <c r="K610" s="20"/>
      <c r="L610" s="20"/>
      <c r="M610" s="15"/>
      <c r="N610" s="15"/>
      <c r="O610" s="15"/>
    </row>
    <row r="611" ht="12.6" customHeight="1" spans="1:15">
      <c r="A611" s="20" t="str">
        <f>IF(B611="户主",COUNTIF($B$5:B611,$B$5),"")</f>
        <v/>
      </c>
      <c r="B611" s="20" t="s">
        <v>22</v>
      </c>
      <c r="C611" s="20" t="s">
        <v>732</v>
      </c>
      <c r="D611" s="47">
        <v>19</v>
      </c>
      <c r="E611" s="26" t="s">
        <v>19</v>
      </c>
      <c r="F611" s="20" t="s">
        <v>155</v>
      </c>
      <c r="G611" s="48"/>
      <c r="H611" s="20" t="s">
        <v>730</v>
      </c>
      <c r="I611" s="20" t="s">
        <v>39</v>
      </c>
      <c r="J611" s="20"/>
      <c r="K611" s="20"/>
      <c r="L611" s="20"/>
      <c r="M611" s="15"/>
      <c r="N611" s="15"/>
      <c r="O611" s="15"/>
    </row>
    <row r="612" ht="12.6" customHeight="1" spans="1:15">
      <c r="A612" s="20" t="str">
        <f>IF(B612="户主",COUNTIF($B$5:B612,$B$5),"")</f>
        <v/>
      </c>
      <c r="B612" s="20" t="s">
        <v>22</v>
      </c>
      <c r="C612" s="20" t="s">
        <v>733</v>
      </c>
      <c r="D612" s="47">
        <v>69</v>
      </c>
      <c r="E612" s="26" t="s">
        <v>19</v>
      </c>
      <c r="F612" s="20" t="s">
        <v>88</v>
      </c>
      <c r="G612" s="48"/>
      <c r="H612" s="20" t="s">
        <v>730</v>
      </c>
      <c r="I612" s="20" t="s">
        <v>39</v>
      </c>
      <c r="J612" s="20"/>
      <c r="K612" s="20"/>
      <c r="L612" s="20"/>
      <c r="M612" s="15"/>
      <c r="N612" s="15"/>
      <c r="O612" s="15"/>
    </row>
    <row r="613" ht="12.6" customHeight="1" spans="1:15">
      <c r="A613" s="20">
        <f>IF(B613="户主",COUNTIF($B$5:B613,$B$5),"")</f>
        <v>233</v>
      </c>
      <c r="B613" s="26" t="s">
        <v>17</v>
      </c>
      <c r="C613" s="20" t="s">
        <v>734</v>
      </c>
      <c r="D613" s="47">
        <v>67</v>
      </c>
      <c r="E613" s="26" t="s">
        <v>19</v>
      </c>
      <c r="F613" s="20" t="s">
        <v>17</v>
      </c>
      <c r="G613" s="48">
        <v>1</v>
      </c>
      <c r="H613" s="20" t="s">
        <v>730</v>
      </c>
      <c r="I613" s="20" t="s">
        <v>39</v>
      </c>
      <c r="J613" s="27">
        <f>G613*245</f>
        <v>245</v>
      </c>
      <c r="K613" s="20"/>
      <c r="L613" s="20"/>
      <c r="M613" s="15">
        <f>J613+L613</f>
        <v>245</v>
      </c>
      <c r="N613" s="15">
        <v>15</v>
      </c>
      <c r="O613" s="15">
        <f>M613*3+N613</f>
        <v>750</v>
      </c>
    </row>
    <row r="614" ht="12.6" customHeight="1" spans="1:15">
      <c r="A614" s="20">
        <f>IF(B614="户主",COUNTIF($B$5:B614,$B$5),"")</f>
        <v>234</v>
      </c>
      <c r="B614" s="26" t="s">
        <v>17</v>
      </c>
      <c r="C614" s="20" t="s">
        <v>735</v>
      </c>
      <c r="D614" s="47">
        <v>78</v>
      </c>
      <c r="E614" s="26" t="s">
        <v>19</v>
      </c>
      <c r="F614" s="20" t="s">
        <v>17</v>
      </c>
      <c r="G614" s="48">
        <v>2</v>
      </c>
      <c r="H614" s="20" t="s">
        <v>730</v>
      </c>
      <c r="I614" s="20" t="s">
        <v>21</v>
      </c>
      <c r="J614" s="27">
        <f>G614*289</f>
        <v>578</v>
      </c>
      <c r="K614" s="20">
        <v>2</v>
      </c>
      <c r="L614" s="15">
        <v>58</v>
      </c>
      <c r="M614" s="15">
        <f>J614+L614+L615</f>
        <v>694</v>
      </c>
      <c r="N614" s="15">
        <v>15</v>
      </c>
      <c r="O614" s="15">
        <f>M614*3+N614</f>
        <v>2097</v>
      </c>
    </row>
    <row r="615" ht="12.6" customHeight="1" spans="1:15">
      <c r="A615" s="20" t="str">
        <f>IF(B615="户主",COUNTIF($B$5:B615,$B$5),"")</f>
        <v/>
      </c>
      <c r="B615" s="20" t="s">
        <v>22</v>
      </c>
      <c r="C615" s="20" t="s">
        <v>736</v>
      </c>
      <c r="D615" s="47">
        <v>76</v>
      </c>
      <c r="E615" s="26" t="s">
        <v>24</v>
      </c>
      <c r="F615" s="20" t="s">
        <v>83</v>
      </c>
      <c r="G615" s="48"/>
      <c r="H615" s="20" t="s">
        <v>730</v>
      </c>
      <c r="I615" s="20" t="s">
        <v>21</v>
      </c>
      <c r="J615" s="20"/>
      <c r="K615" s="20">
        <v>2</v>
      </c>
      <c r="L615" s="15">
        <v>58</v>
      </c>
      <c r="M615" s="15"/>
      <c r="N615" s="15"/>
      <c r="O615" s="15"/>
    </row>
    <row r="616" ht="12.6" customHeight="1" spans="1:15">
      <c r="A616" s="20">
        <f>IF(B616="户主",COUNTIF($B$5:B616,$B$5),"")</f>
        <v>235</v>
      </c>
      <c r="B616" s="26" t="s">
        <v>17</v>
      </c>
      <c r="C616" s="20" t="s">
        <v>737</v>
      </c>
      <c r="D616" s="47">
        <v>93</v>
      </c>
      <c r="E616" s="26" t="s">
        <v>24</v>
      </c>
      <c r="F616" s="26" t="s">
        <v>17</v>
      </c>
      <c r="G616" s="48">
        <v>1</v>
      </c>
      <c r="H616" s="20" t="s">
        <v>730</v>
      </c>
      <c r="I616" s="20" t="s">
        <v>43</v>
      </c>
      <c r="J616" s="27">
        <f>G616*130</f>
        <v>130</v>
      </c>
      <c r="K616" s="20">
        <v>2</v>
      </c>
      <c r="L616" s="15">
        <v>58</v>
      </c>
      <c r="M616" s="15">
        <f>J616+L616</f>
        <v>188</v>
      </c>
      <c r="N616" s="15">
        <v>15</v>
      </c>
      <c r="O616" s="15">
        <f>M616*3+N616</f>
        <v>579</v>
      </c>
    </row>
    <row r="617" ht="12.6" customHeight="1" spans="1:15">
      <c r="A617" s="20">
        <f>IF(B617="户主",COUNTIF($B$5:B617,$B$5),"")</f>
        <v>236</v>
      </c>
      <c r="B617" s="26" t="s">
        <v>17</v>
      </c>
      <c r="C617" s="78" t="s">
        <v>738</v>
      </c>
      <c r="D617" s="79">
        <v>46</v>
      </c>
      <c r="E617" s="26" t="s">
        <v>19</v>
      </c>
      <c r="F617" s="78" t="s">
        <v>17</v>
      </c>
      <c r="G617" s="80">
        <v>2</v>
      </c>
      <c r="H617" s="78" t="s">
        <v>730</v>
      </c>
      <c r="I617" s="78" t="s">
        <v>39</v>
      </c>
      <c r="J617" s="27">
        <f>G617*245</f>
        <v>490</v>
      </c>
      <c r="K617" s="78"/>
      <c r="L617" s="78"/>
      <c r="M617" s="15">
        <f>J617+L617+L618</f>
        <v>548</v>
      </c>
      <c r="N617" s="15">
        <v>15</v>
      </c>
      <c r="O617" s="15">
        <f>M617*3+N617</f>
        <v>1659</v>
      </c>
    </row>
    <row r="618" s="2" customFormat="1" ht="12.6" customHeight="1" spans="1:15">
      <c r="A618" s="20" t="str">
        <f>IF(B618="户主",COUNTIF($B$5:B618,$B$5),"")</f>
        <v/>
      </c>
      <c r="B618" s="78" t="s">
        <v>22</v>
      </c>
      <c r="C618" s="78" t="s">
        <v>739</v>
      </c>
      <c r="D618" s="79">
        <v>71</v>
      </c>
      <c r="E618" s="26" t="s">
        <v>24</v>
      </c>
      <c r="F618" s="78" t="s">
        <v>149</v>
      </c>
      <c r="G618" s="80"/>
      <c r="H618" s="78" t="s">
        <v>730</v>
      </c>
      <c r="I618" s="78" t="s">
        <v>39</v>
      </c>
      <c r="J618" s="78"/>
      <c r="K618" s="15">
        <v>2</v>
      </c>
      <c r="L618" s="15">
        <v>58</v>
      </c>
      <c r="M618" s="15"/>
      <c r="N618" s="15"/>
      <c r="O618" s="15"/>
    </row>
    <row r="619" ht="12.6" customHeight="1" spans="1:15">
      <c r="A619" s="20">
        <f>IF(B619="户主",COUNTIF($B$5:B619,$B$5),"")</f>
        <v>237</v>
      </c>
      <c r="B619" s="17" t="s">
        <v>17</v>
      </c>
      <c r="C619" s="15" t="s">
        <v>740</v>
      </c>
      <c r="D619" s="21">
        <v>52</v>
      </c>
      <c r="E619" s="15" t="s">
        <v>19</v>
      </c>
      <c r="F619" s="17" t="s">
        <v>17</v>
      </c>
      <c r="G619" s="18">
        <v>1</v>
      </c>
      <c r="H619" s="17" t="s">
        <v>715</v>
      </c>
      <c r="I619" s="15" t="s">
        <v>21</v>
      </c>
      <c r="J619" s="27">
        <f>G619*289</f>
        <v>289</v>
      </c>
      <c r="K619" s="15">
        <v>5</v>
      </c>
      <c r="L619" s="15">
        <v>87</v>
      </c>
      <c r="M619" s="15">
        <f>J619+L619</f>
        <v>376</v>
      </c>
      <c r="N619" s="15">
        <v>15</v>
      </c>
      <c r="O619" s="15">
        <f>M619*3+N619</f>
        <v>1143</v>
      </c>
    </row>
    <row r="620" ht="12.6" customHeight="1" spans="1:15">
      <c r="A620" s="20">
        <f>IF(B620="户主",COUNTIF($B$5:B620,$B$5),"")</f>
        <v>238</v>
      </c>
      <c r="B620" s="55" t="s">
        <v>17</v>
      </c>
      <c r="C620" s="56" t="s">
        <v>741</v>
      </c>
      <c r="D620" s="19">
        <v>34</v>
      </c>
      <c r="E620" s="56" t="s">
        <v>19</v>
      </c>
      <c r="F620" s="55" t="s">
        <v>17</v>
      </c>
      <c r="G620" s="57">
        <v>2</v>
      </c>
      <c r="H620" s="55" t="s">
        <v>715</v>
      </c>
      <c r="I620" s="56" t="s">
        <v>39</v>
      </c>
      <c r="J620" s="27">
        <f>G620*245</f>
        <v>490</v>
      </c>
      <c r="K620" s="56"/>
      <c r="L620" s="55"/>
      <c r="M620" s="15">
        <f>J620+L621</f>
        <v>635</v>
      </c>
      <c r="N620" s="15">
        <v>15</v>
      </c>
      <c r="O620" s="15">
        <f>M620*3+N620</f>
        <v>1920</v>
      </c>
    </row>
    <row r="621" ht="12.6" customHeight="1" spans="1:15">
      <c r="A621" s="20" t="str">
        <f>IF(B621="户主",COUNTIF($B$5:B621,$B$5),"")</f>
        <v/>
      </c>
      <c r="B621" s="17" t="s">
        <v>22</v>
      </c>
      <c r="C621" s="15" t="s">
        <v>742</v>
      </c>
      <c r="D621" s="21">
        <v>62</v>
      </c>
      <c r="E621" s="15" t="s">
        <v>24</v>
      </c>
      <c r="F621" s="17" t="s">
        <v>149</v>
      </c>
      <c r="G621" s="18"/>
      <c r="H621" s="55" t="s">
        <v>715</v>
      </c>
      <c r="I621" s="56" t="s">
        <v>39</v>
      </c>
      <c r="J621" s="17"/>
      <c r="K621" s="15">
        <v>4</v>
      </c>
      <c r="L621" s="15">
        <v>145</v>
      </c>
      <c r="M621" s="15"/>
      <c r="N621" s="17"/>
      <c r="O621" s="15"/>
    </row>
    <row r="622" ht="12.6" customHeight="1" spans="1:15">
      <c r="A622" s="20">
        <f>IF(B622="户主",COUNTIF($B$5:B622,$B$5),"")</f>
        <v>239</v>
      </c>
      <c r="B622" s="15" t="s">
        <v>17</v>
      </c>
      <c r="C622" s="15" t="s">
        <v>743</v>
      </c>
      <c r="D622" s="21">
        <v>61</v>
      </c>
      <c r="E622" s="15" t="s">
        <v>19</v>
      </c>
      <c r="F622" s="15" t="s">
        <v>17</v>
      </c>
      <c r="G622" s="18">
        <v>2</v>
      </c>
      <c r="H622" s="15" t="s">
        <v>744</v>
      </c>
      <c r="I622" s="15" t="s">
        <v>21</v>
      </c>
      <c r="J622" s="27">
        <f>G622*289</f>
        <v>578</v>
      </c>
      <c r="K622" s="15"/>
      <c r="L622" s="15"/>
      <c r="M622" s="15">
        <f>J622+L622</f>
        <v>578</v>
      </c>
      <c r="N622" s="15">
        <v>15</v>
      </c>
      <c r="O622" s="15">
        <f>M622*3+N622</f>
        <v>1749</v>
      </c>
    </row>
    <row r="623" ht="12.6" customHeight="1" spans="1:15">
      <c r="A623" s="20" t="str">
        <f>IF(B623="户主",COUNTIF($B$5:B623,$B$5),"")</f>
        <v/>
      </c>
      <c r="B623" s="15" t="s">
        <v>22</v>
      </c>
      <c r="C623" s="15" t="s">
        <v>745</v>
      </c>
      <c r="D623" s="21">
        <v>19</v>
      </c>
      <c r="E623" s="15" t="s">
        <v>24</v>
      </c>
      <c r="F623" s="15" t="s">
        <v>22</v>
      </c>
      <c r="G623" s="18"/>
      <c r="H623" s="15" t="s">
        <v>744</v>
      </c>
      <c r="I623" s="15" t="s">
        <v>21</v>
      </c>
      <c r="J623" s="15"/>
      <c r="K623" s="15"/>
      <c r="L623" s="15"/>
      <c r="M623" s="15"/>
      <c r="N623" s="15"/>
      <c r="O623" s="15"/>
    </row>
    <row r="624" s="3" customFormat="1" ht="12.6" customHeight="1" spans="1:251">
      <c r="A624" s="20">
        <f>IF(B624="户主",COUNTIF($B$5:B624,$B$5),"")</f>
        <v>240</v>
      </c>
      <c r="B624" s="15" t="s">
        <v>17</v>
      </c>
      <c r="C624" s="26" t="s">
        <v>746</v>
      </c>
      <c r="D624" s="29">
        <v>48</v>
      </c>
      <c r="E624" s="15" t="s">
        <v>19</v>
      </c>
      <c r="F624" s="26" t="s">
        <v>17</v>
      </c>
      <c r="G624" s="27">
        <v>2</v>
      </c>
      <c r="H624" s="75" t="s">
        <v>730</v>
      </c>
      <c r="I624" s="26" t="s">
        <v>39</v>
      </c>
      <c r="J624" s="27">
        <f>G624*245</f>
        <v>490</v>
      </c>
      <c r="K624" s="40"/>
      <c r="L624" s="40"/>
      <c r="M624" s="15">
        <f>J624+L624+L625</f>
        <v>635</v>
      </c>
      <c r="N624" s="15">
        <v>15</v>
      </c>
      <c r="O624" s="15">
        <f>M624*3+N624</f>
        <v>1920</v>
      </c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5"/>
      <c r="IQ624" s="5"/>
    </row>
    <row r="625" s="3" customFormat="1" ht="12.6" customHeight="1" spans="1:251">
      <c r="A625" s="20" t="str">
        <f>IF(B625="户主",COUNTIF($B$5:B625,$B$5),"")</f>
        <v/>
      </c>
      <c r="B625" s="15" t="s">
        <v>22</v>
      </c>
      <c r="C625" s="26" t="s">
        <v>747</v>
      </c>
      <c r="D625" s="29">
        <v>75</v>
      </c>
      <c r="E625" s="15" t="s">
        <v>24</v>
      </c>
      <c r="F625" s="26" t="s">
        <v>149</v>
      </c>
      <c r="G625" s="27"/>
      <c r="H625" s="75" t="s">
        <v>730</v>
      </c>
      <c r="I625" s="26" t="s">
        <v>39</v>
      </c>
      <c r="J625" s="27"/>
      <c r="K625" s="40">
        <v>4</v>
      </c>
      <c r="L625" s="40">
        <v>145</v>
      </c>
      <c r="M625" s="15"/>
      <c r="N625" s="15"/>
      <c r="O625" s="15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5"/>
      <c r="IQ625" s="5"/>
    </row>
    <row r="626" s="4" customFormat="1" ht="12.6" customHeight="1" spans="1:37">
      <c r="A626" s="20">
        <f>IF(B626="户主",COUNTIF($B$5:B626,$B$5),"")</f>
        <v>241</v>
      </c>
      <c r="B626" s="36" t="s">
        <v>17</v>
      </c>
      <c r="C626" s="42" t="s">
        <v>748</v>
      </c>
      <c r="D626" s="88">
        <v>45</v>
      </c>
      <c r="E626" s="42" t="s">
        <v>19</v>
      </c>
      <c r="F626" s="36" t="s">
        <v>17</v>
      </c>
      <c r="G626" s="89">
        <v>4</v>
      </c>
      <c r="H626" s="36" t="s">
        <v>744</v>
      </c>
      <c r="I626" s="42" t="s">
        <v>43</v>
      </c>
      <c r="J626" s="43">
        <f>G626*130</f>
        <v>520</v>
      </c>
      <c r="K626" s="36"/>
      <c r="L626" s="36"/>
      <c r="M626" s="42">
        <f>J626+L627+L628+L629</f>
        <v>897</v>
      </c>
      <c r="N626" s="44">
        <v>15</v>
      </c>
      <c r="O626" s="36">
        <f>M626*3+N626</f>
        <v>2706</v>
      </c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</row>
    <row r="627" s="4" customFormat="1" ht="12.6" customHeight="1" spans="1:37">
      <c r="A627" s="20" t="str">
        <f>IF(B627="户主",COUNTIF($B$5:B627,$B$5),"")</f>
        <v/>
      </c>
      <c r="B627" s="36" t="s">
        <v>22</v>
      </c>
      <c r="C627" s="36" t="s">
        <v>749</v>
      </c>
      <c r="D627" s="22">
        <v>28</v>
      </c>
      <c r="E627" s="42" t="s">
        <v>24</v>
      </c>
      <c r="F627" s="36" t="s">
        <v>25</v>
      </c>
      <c r="G627" s="89"/>
      <c r="H627" s="36" t="s">
        <v>744</v>
      </c>
      <c r="I627" s="42" t="s">
        <v>43</v>
      </c>
      <c r="J627" s="43" t="str">
        <f t="shared" ref="J627:J629" si="7">IF(I627=1,G627*289,IF(I627=2,G627*245,IF(I627=3,G627*130,"")))</f>
        <v/>
      </c>
      <c r="K627" s="36">
        <v>4</v>
      </c>
      <c r="L627" s="36">
        <v>145</v>
      </c>
      <c r="M627" s="42" t="str">
        <f>IF(F627&lt;&gt;"户主","",IF(F628&lt;&gt;"户主",IF(F629&lt;&gt;"户主",IF(F630&lt;&gt;"户主",IF(F631&lt;&gt;"户主",IF(F632&lt;&gt;"户主",IF(F633&lt;&gt;"户主",IF(F634&lt;&gt;"户主",“”,J627+L627+L628+L629+L630+L631+L632+L633),J627+L627+L628+L629+L630+L631+L632),J627+L627+L628+L629+L630+L631),J627+L627+L628+L629+L630),J627+L627+L628+L629),J627+L627+L628),J627+L627))</f>
        <v/>
      </c>
      <c r="N627" s="46"/>
      <c r="O627" s="36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</row>
    <row r="628" s="4" customFormat="1" ht="12.6" customHeight="1" spans="1:37">
      <c r="A628" s="20" t="str">
        <f>IF(B628="户主",COUNTIF($B$5:B628,$B$5),"")</f>
        <v/>
      </c>
      <c r="B628" s="36" t="s">
        <v>22</v>
      </c>
      <c r="C628" s="90" t="s">
        <v>750</v>
      </c>
      <c r="D628" s="91">
        <v>8</v>
      </c>
      <c r="E628" s="42" t="s">
        <v>24</v>
      </c>
      <c r="F628" s="36" t="s">
        <v>181</v>
      </c>
      <c r="G628" s="89"/>
      <c r="H628" s="36" t="s">
        <v>744</v>
      </c>
      <c r="I628" s="42" t="s">
        <v>43</v>
      </c>
      <c r="J628" s="43" t="str">
        <f t="shared" si="7"/>
        <v/>
      </c>
      <c r="K628" s="36">
        <v>4</v>
      </c>
      <c r="L628" s="36">
        <v>145</v>
      </c>
      <c r="M628" s="42" t="str">
        <f>IF(F628&lt;&gt;"户主","",IF(F629&lt;&gt;"户主",IF(F630&lt;&gt;"户主",IF(F631&lt;&gt;"户主",IF(F632&lt;&gt;"户主",IF(F633&lt;&gt;"户主",IF(F634&lt;&gt;"户主",IF(F635&lt;&gt;"户主",“”,J628+L628+L629+L630+L631+L632+L633+L634),J628+L628+L629+L630+L631+L632+L633),J628+L628+L629+L630+L631+L632),J628+L628+L629+L630+L631),J628+L628+L629+L630),J628+L628+L629),J628+L628))</f>
        <v/>
      </c>
      <c r="N628" s="46"/>
      <c r="O628" s="36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</row>
    <row r="629" s="4" customFormat="1" ht="12.6" customHeight="1" spans="1:37">
      <c r="A629" s="20" t="str">
        <f>IF(B629="户主",COUNTIF($B$5:B629,$B$5),"")</f>
        <v/>
      </c>
      <c r="B629" s="36" t="s">
        <v>22</v>
      </c>
      <c r="C629" s="36" t="s">
        <v>751</v>
      </c>
      <c r="D629" s="22">
        <v>5</v>
      </c>
      <c r="E629" s="42" t="s">
        <v>19</v>
      </c>
      <c r="F629" s="36" t="s">
        <v>85</v>
      </c>
      <c r="G629" s="89"/>
      <c r="H629" s="36" t="s">
        <v>744</v>
      </c>
      <c r="I629" s="42" t="s">
        <v>43</v>
      </c>
      <c r="J629" s="43" t="str">
        <f t="shared" si="7"/>
        <v/>
      </c>
      <c r="K629" s="36">
        <v>3</v>
      </c>
      <c r="L629" s="36">
        <v>87</v>
      </c>
      <c r="M629" s="42" t="str">
        <f>IF(F629&lt;&gt;"户主","",IF(F630&lt;&gt;"户主",IF(F631&lt;&gt;"户主",IF(F632&lt;&gt;"户主",IF(F633&lt;&gt;"户主",IF(F634&lt;&gt;"户主",IF(F635&lt;&gt;"户主",IF(F636&lt;&gt;"户主",“”,J629+L629+L630+L631+L632+L633+L634+L635),J629+L629+L630+L631+L632+L633+L634),J629+L629+L630+L631+L632+L633),J629+L629+L630+L631+L632),J629+L629+L630+L631),J629+L629+L630),J629+L629))</f>
        <v/>
      </c>
      <c r="N629" s="44"/>
      <c r="O629" s="36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</row>
    <row r="630" s="4" customFormat="1" ht="12.6" customHeight="1" spans="1:37">
      <c r="A630" s="20">
        <f>IF(B630="户主",COUNTIF($B$5:B630,$B$5),"")</f>
        <v>242</v>
      </c>
      <c r="B630" s="36" t="s">
        <v>17</v>
      </c>
      <c r="C630" s="42" t="s">
        <v>752</v>
      </c>
      <c r="D630" s="88">
        <v>46</v>
      </c>
      <c r="E630" s="42" t="s">
        <v>19</v>
      </c>
      <c r="F630" s="36" t="s">
        <v>17</v>
      </c>
      <c r="G630" s="89">
        <v>4</v>
      </c>
      <c r="H630" s="36" t="s">
        <v>744</v>
      </c>
      <c r="I630" s="42" t="s">
        <v>43</v>
      </c>
      <c r="J630" s="43">
        <f>G630*130</f>
        <v>520</v>
      </c>
      <c r="K630" s="36"/>
      <c r="L630" s="36"/>
      <c r="M630" s="42">
        <f>IF(F630&lt;&gt;"户主","",IF(F631&lt;&gt;"户主",IF(F632&lt;&gt;"户主",IF(F633&lt;&gt;"户主",IF(F634&lt;&gt;"户主",IF(F635&lt;&gt;"户主",IF(F636&lt;&gt;"户主",IF(F637&lt;&gt;"户主",“”,J630+L630+L631+L632+L633+L634+L635+L636),J630+L630+L631+L632+L633+L634+L635),J630+L630+L631+L632+L633+L634),J630+L630+L631+L632+L633),J630+L630+L631+L632),J630+L630+L631),J630+L630))</f>
        <v>665</v>
      </c>
      <c r="N630" s="44">
        <v>15</v>
      </c>
      <c r="O630" s="36">
        <f>M630*3+N630</f>
        <v>2010</v>
      </c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</row>
    <row r="631" s="4" customFormat="1" ht="12.6" customHeight="1" spans="1:37">
      <c r="A631" s="20" t="str">
        <f>IF(B631="户主",COUNTIF($B$5:B631,$B$5),"")</f>
        <v/>
      </c>
      <c r="B631" s="36" t="s">
        <v>22</v>
      </c>
      <c r="C631" s="20" t="s">
        <v>753</v>
      </c>
      <c r="D631" s="47">
        <v>40</v>
      </c>
      <c r="E631" s="42" t="s">
        <v>24</v>
      </c>
      <c r="F631" s="36" t="s">
        <v>25</v>
      </c>
      <c r="G631" s="89"/>
      <c r="H631" s="36" t="s">
        <v>744</v>
      </c>
      <c r="I631" s="42" t="s">
        <v>43</v>
      </c>
      <c r="J631" s="43" t="str">
        <f t="shared" ref="J631:J633" si="8">IF(I631=1,G631*289,IF(I631=2,G631*245,IF(I631=3,G631*130,"")))</f>
        <v/>
      </c>
      <c r="K631" s="36"/>
      <c r="L631" s="36"/>
      <c r="M631" s="42" t="str">
        <f>IF(F631&lt;&gt;"户主","",IF(F632&lt;&gt;"户主",IF(F633&lt;&gt;"户主",IF(F634&lt;&gt;"户主",IF(F635&lt;&gt;"户主",IF(F636&lt;&gt;"户主",IF(F637&lt;&gt;"户主",IF(F638&lt;&gt;"户主",“”,J631+L631+L632+L633+L634+L635+L636+L637),J631+L631+L632+L633+L634+L635+L636),J631+L631+L632+L633+L634+L635),J631+L631+L632+L633+L634),J631+L631+L632+L633),J631+L631+L632),J631+L631))</f>
        <v/>
      </c>
      <c r="N631" s="93"/>
      <c r="O631" s="36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</row>
    <row r="632" s="4" customFormat="1" ht="12.6" customHeight="1" spans="1:37">
      <c r="A632" s="20" t="str">
        <f>IF(B632="户主",COUNTIF($B$5:B632,$B$5),"")</f>
        <v/>
      </c>
      <c r="B632" s="36" t="s">
        <v>22</v>
      </c>
      <c r="C632" s="20" t="s">
        <v>754</v>
      </c>
      <c r="D632" s="47">
        <v>14</v>
      </c>
      <c r="E632" s="42" t="s">
        <v>19</v>
      </c>
      <c r="F632" s="36" t="s">
        <v>85</v>
      </c>
      <c r="G632" s="89"/>
      <c r="H632" s="36" t="s">
        <v>744</v>
      </c>
      <c r="I632" s="42" t="s">
        <v>43</v>
      </c>
      <c r="J632" s="43" t="str">
        <f t="shared" si="8"/>
        <v/>
      </c>
      <c r="K632" s="36"/>
      <c r="L632" s="36"/>
      <c r="M632" s="42" t="str">
        <f>IF(F632&lt;&gt;"户主","",IF(F633&lt;&gt;"户主",IF(F634&lt;&gt;"户主",IF(F635&lt;&gt;"户主",IF(F636&lt;&gt;"户主",IF(F637&lt;&gt;"户主",IF(F638&lt;&gt;"户主",IF(F639&lt;&gt;"户主",“”,J632+L632+L633+L634+L635+L636+L637+L638),J632+L632+L633+L634+L635+L636+L637),J632+L632+L633+L634+L635+L636),J632+L632+L633+L634+L635),J632+L632+L633+L634),J632+L632+L633),J632+L632))</f>
        <v/>
      </c>
      <c r="N632" s="46"/>
      <c r="O632" s="36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</row>
    <row r="633" s="4" customFormat="1" ht="12.6" customHeight="1" spans="1:37">
      <c r="A633" s="20" t="str">
        <f>IF(B633="户主",COUNTIF($B$5:B633,$B$5),"")</f>
        <v/>
      </c>
      <c r="B633" s="36" t="s">
        <v>22</v>
      </c>
      <c r="C633" s="20" t="s">
        <v>755</v>
      </c>
      <c r="D633" s="47">
        <v>18</v>
      </c>
      <c r="E633" s="42" t="s">
        <v>24</v>
      </c>
      <c r="F633" s="36" t="s">
        <v>181</v>
      </c>
      <c r="G633" s="89"/>
      <c r="H633" s="36" t="s">
        <v>744</v>
      </c>
      <c r="I633" s="42" t="s">
        <v>43</v>
      </c>
      <c r="J633" s="43" t="str">
        <f t="shared" si="8"/>
        <v/>
      </c>
      <c r="K633" s="36">
        <v>6</v>
      </c>
      <c r="L633" s="36">
        <v>145</v>
      </c>
      <c r="M633" s="42" t="str">
        <f>IF(F633&lt;&gt;"户主","",IF(F634&lt;&gt;"户主",IF(F635&lt;&gt;"户主",IF(F636&lt;&gt;"户主",IF(F637&lt;&gt;"户主",IF(F638&lt;&gt;"户主",IF(F639&lt;&gt;"户主",IF(#REF!&lt;&gt;"户主",“”,J633+L633+L634+L635+L636+L637+L638+L639),J633+L633+L634+L635+L636+L637+L638),J633+L633+L634+L635+L636+L637),J633+L633+L634+L635+L636),J633+L633+L634+L635),J633+L633+L634),J633+L633))</f>
        <v/>
      </c>
      <c r="N633" s="46"/>
      <c r="O633" s="36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</row>
    <row r="634" s="4" customFormat="1" ht="12.6" customHeight="1" spans="1:37">
      <c r="A634" s="20">
        <f>IF(B634="户主",COUNTIF($B$5:B634,$B$5),"")</f>
        <v>243</v>
      </c>
      <c r="B634" s="36" t="s">
        <v>17</v>
      </c>
      <c r="C634" s="42" t="s">
        <v>756</v>
      </c>
      <c r="D634" s="88">
        <v>73</v>
      </c>
      <c r="E634" s="42" t="s">
        <v>19</v>
      </c>
      <c r="F634" s="36" t="s">
        <v>17</v>
      </c>
      <c r="G634" s="89">
        <v>2</v>
      </c>
      <c r="H634" s="36" t="s">
        <v>744</v>
      </c>
      <c r="I634" s="42" t="s">
        <v>43</v>
      </c>
      <c r="J634" s="43">
        <f>G634*130</f>
        <v>260</v>
      </c>
      <c r="K634" s="36">
        <v>2</v>
      </c>
      <c r="L634" s="36">
        <v>58</v>
      </c>
      <c r="M634" s="42">
        <f>IF(F634&lt;&gt;"户主","",IF(F635&lt;&gt;"户主",IF(F636&lt;&gt;"户主",IF(F637&lt;&gt;"户主",IF(F638&lt;&gt;"户主",IF(F639&lt;&gt;"户主",IF(#REF!&lt;&gt;"户主",IF(#REF!&lt;&gt;"户主",“”,J634+L634+L635+L636+L637+L638+L639+#REF!),J634+L634+L635+L636+L637+L638+L639),J634+L634+L635+L636+L637+L638),J634+L634+L635+L636+L637),J634+L634+L635+L636),J634+L634+L635),J634+L634))</f>
        <v>405</v>
      </c>
      <c r="N634" s="44">
        <v>15</v>
      </c>
      <c r="O634" s="36">
        <f>M634*3+N634</f>
        <v>1230</v>
      </c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</row>
    <row r="635" s="4" customFormat="1" ht="12.6" customHeight="1" spans="1:37">
      <c r="A635" s="20" t="str">
        <f>IF(B635="户主",COUNTIF($B$5:B635,$B$5),"")</f>
        <v/>
      </c>
      <c r="B635" s="36" t="s">
        <v>22</v>
      </c>
      <c r="C635" s="36" t="s">
        <v>757</v>
      </c>
      <c r="D635" s="22">
        <v>73</v>
      </c>
      <c r="E635" s="42" t="s">
        <v>24</v>
      </c>
      <c r="F635" s="36" t="s">
        <v>25</v>
      </c>
      <c r="G635" s="89"/>
      <c r="H635" s="36" t="s">
        <v>744</v>
      </c>
      <c r="I635" s="42" t="s">
        <v>43</v>
      </c>
      <c r="J635" s="43" t="str">
        <f t="shared" ref="J635:J639" si="9">IF(I635=1,G635*289,IF(I635=2,G635*245,IF(I635=3,G635*130,"")))</f>
        <v/>
      </c>
      <c r="K635" s="36">
        <v>5</v>
      </c>
      <c r="L635" s="36">
        <v>87</v>
      </c>
      <c r="M635" s="42" t="str">
        <f>IF(F635&lt;&gt;"户主","",IF(F636&lt;&gt;"户主",IF(F637&lt;&gt;"户主",IF(F638&lt;&gt;"户主",IF(F639&lt;&gt;"户主",IF(#REF!&lt;&gt;"户主",IF(#REF!&lt;&gt;"户主",IF(F640&lt;&gt;"户主",“”,J635+L635+L636+L637+L638+L639+#REF!+#REF!),J635+L635+L636+L637+L638+L639+#REF!),J635+L635+L636+L637+L638+L639),J635+L635+L636+L637+L638),J635+L635+L636+L637),J635+L635+L636),J635+L635))</f>
        <v/>
      </c>
      <c r="N635" s="44"/>
      <c r="O635" s="36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</row>
    <row r="636" s="4" customFormat="1" ht="12.6" customHeight="1" spans="1:37">
      <c r="A636" s="20">
        <f>IF(B636="户主",COUNTIF($B$5:B636,$B$5),"")</f>
        <v>244</v>
      </c>
      <c r="B636" s="36" t="s">
        <v>17</v>
      </c>
      <c r="C636" s="42" t="s">
        <v>758</v>
      </c>
      <c r="D636" s="88">
        <v>56</v>
      </c>
      <c r="E636" s="42" t="s">
        <v>19</v>
      </c>
      <c r="F636" s="36" t="s">
        <v>17</v>
      </c>
      <c r="G636" s="89">
        <v>1</v>
      </c>
      <c r="H636" s="36" t="s">
        <v>759</v>
      </c>
      <c r="I636" s="42" t="s">
        <v>39</v>
      </c>
      <c r="J636" s="43">
        <f>G636*245</f>
        <v>245</v>
      </c>
      <c r="K636" s="36"/>
      <c r="L636" s="36"/>
      <c r="M636" s="42">
        <f>IF(F636&lt;&gt;"户主","",IF(F637&lt;&gt;"户主",IF(F638&lt;&gt;"户主",IF(F639&lt;&gt;"户主",IF(#REF!&lt;&gt;"户主",IF(#REF!&lt;&gt;"户主",IF(F640&lt;&gt;"户主",IF(F641&lt;&gt;"户主",“”,J636+L636+L637+L638+L639+#REF!+#REF!+L640),J636+L636+L637+L638+L639+#REF!+#REF!),J636+L636+L637+L638+L639+#REF!),J636+L636+L637+L638+L639),J636+L636+L637+L638),J636+L636+L637),J636+L636))</f>
        <v>245</v>
      </c>
      <c r="N636" s="44">
        <v>15</v>
      </c>
      <c r="O636" s="36">
        <f>M636*3+N636</f>
        <v>750</v>
      </c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</row>
    <row r="637" s="4" customFormat="1" ht="12.6" customHeight="1" spans="1:37">
      <c r="A637" s="20">
        <f>IF(B637="户主",COUNTIF($B$5:B637,$B$5),"")</f>
        <v>245</v>
      </c>
      <c r="B637" s="36" t="s">
        <v>17</v>
      </c>
      <c r="C637" s="42" t="s">
        <v>760</v>
      </c>
      <c r="D637" s="88">
        <v>74</v>
      </c>
      <c r="E637" s="42" t="s">
        <v>19</v>
      </c>
      <c r="F637" s="36" t="s">
        <v>17</v>
      </c>
      <c r="G637" s="89">
        <v>3</v>
      </c>
      <c r="H637" s="36" t="s">
        <v>759</v>
      </c>
      <c r="I637" s="42" t="s">
        <v>43</v>
      </c>
      <c r="J637" s="43">
        <f>G637*130</f>
        <v>390</v>
      </c>
      <c r="K637" s="36">
        <v>2</v>
      </c>
      <c r="L637" s="36">
        <v>58</v>
      </c>
      <c r="M637" s="42">
        <f>J637+L637+L638+L639</f>
        <v>651</v>
      </c>
      <c r="N637" s="44">
        <v>15</v>
      </c>
      <c r="O637" s="36">
        <f>M637*3+N637</f>
        <v>1968</v>
      </c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</row>
    <row r="638" s="4" customFormat="1" ht="12.6" customHeight="1" spans="1:37">
      <c r="A638" s="20" t="str">
        <f>IF(B638="户主",COUNTIF($B$5:B638,$B$5),"")</f>
        <v/>
      </c>
      <c r="B638" s="36" t="s">
        <v>22</v>
      </c>
      <c r="C638" s="36" t="s">
        <v>761</v>
      </c>
      <c r="D638" s="22">
        <v>78</v>
      </c>
      <c r="E638" s="42" t="s">
        <v>24</v>
      </c>
      <c r="F638" s="36" t="s">
        <v>25</v>
      </c>
      <c r="G638" s="89"/>
      <c r="H638" s="36" t="s">
        <v>759</v>
      </c>
      <c r="I638" s="42" t="s">
        <v>43</v>
      </c>
      <c r="J638" s="43" t="str">
        <f t="shared" si="9"/>
        <v/>
      </c>
      <c r="K638" s="36">
        <v>2</v>
      </c>
      <c r="L638" s="36">
        <v>58</v>
      </c>
      <c r="M638" s="42" t="str">
        <f>IF(F638&lt;&gt;"户主","",IF(F639&lt;&gt;"户主",IF(#REF!&lt;&gt;"户主",IF(#REF!&lt;&gt;"户主",IF(F640&lt;&gt;"户主",IF(F641&lt;&gt;"户主",IF(F642&lt;&gt;"户主",IF(F643&lt;&gt;"户主",“”,J638+L638+L639+#REF!+#REF!+L640+L641+L642),J638+L638+L639+#REF!+#REF!+L640+L641),J638+L638+L639+#REF!+#REF!+L640),J638+L638+L639+#REF!+#REF!),J638+L638+L639+#REF!),J638+L638+L639),J638+L638))</f>
        <v/>
      </c>
      <c r="N638" s="44"/>
      <c r="O638" s="36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</row>
    <row r="639" s="4" customFormat="1" ht="12.6" customHeight="1" spans="1:37">
      <c r="A639" s="20" t="str">
        <f>IF(B639="户主",COUNTIF($B$5:B639,$B$5),"")</f>
        <v/>
      </c>
      <c r="B639" s="36" t="s">
        <v>22</v>
      </c>
      <c r="C639" s="36" t="s">
        <v>762</v>
      </c>
      <c r="D639" s="22">
        <v>29</v>
      </c>
      <c r="E639" s="42" t="s">
        <v>19</v>
      </c>
      <c r="F639" s="36" t="s">
        <v>85</v>
      </c>
      <c r="G639" s="89"/>
      <c r="H639" s="36" t="s">
        <v>759</v>
      </c>
      <c r="I639" s="42" t="s">
        <v>43</v>
      </c>
      <c r="J639" s="43" t="str">
        <f t="shared" si="9"/>
        <v/>
      </c>
      <c r="K639" s="36">
        <v>4</v>
      </c>
      <c r="L639" s="36">
        <v>145</v>
      </c>
      <c r="M639" s="42" t="str">
        <f>IF(F639&lt;&gt;"户主","",IF(#REF!&lt;&gt;"户主",IF(#REF!&lt;&gt;"户主",IF(F640&lt;&gt;"户主",IF(F641&lt;&gt;"户主",IF(F642&lt;&gt;"户主",IF(F643&lt;&gt;"户主",IF(F644&lt;&gt;"户主",“”,J639+L639+#REF!+#REF!+L640+L641+L642+L643),J639+L639+#REF!+#REF!+L640+L641+L642),J639+L639+#REF!+#REF!+L640+L641),J639+L639+#REF!+#REF!+L640),J639+L639+#REF!+#REF!),J639+L639+#REF!),J639+L639))</f>
        <v/>
      </c>
      <c r="N639" s="44"/>
      <c r="O639" s="36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</row>
    <row r="640" s="4" customFormat="1" ht="12.6" customHeight="1" spans="1:37">
      <c r="A640" s="20">
        <f>IF(B640="户主",COUNTIF($B$5:B640,$B$5),"")</f>
        <v>246</v>
      </c>
      <c r="B640" s="36" t="s">
        <v>17</v>
      </c>
      <c r="C640" s="42" t="s">
        <v>763</v>
      </c>
      <c r="D640" s="88">
        <v>73</v>
      </c>
      <c r="E640" s="42" t="s">
        <v>19</v>
      </c>
      <c r="F640" s="36" t="s">
        <v>17</v>
      </c>
      <c r="G640" s="89">
        <v>3</v>
      </c>
      <c r="H640" s="36" t="s">
        <v>759</v>
      </c>
      <c r="I640" s="42" t="s">
        <v>43</v>
      </c>
      <c r="J640" s="43">
        <f>G640*130</f>
        <v>390</v>
      </c>
      <c r="K640" s="36">
        <v>5</v>
      </c>
      <c r="L640" s="36">
        <v>87</v>
      </c>
      <c r="M640" s="42">
        <f>IF(F640&lt;&gt;"户主","",IF(F641&lt;&gt;"户主",IF(F642&lt;&gt;"户主",IF(F643&lt;&gt;"户主",IF(F644&lt;&gt;"户主",IF(F645&lt;&gt;"户主",IF(F224&lt;&gt;"户主",IF(F225&lt;&gt;"户主",“”,J640+L640+L641+L642+L643+L644+L645+L224),J640+L640+L641+L642+L643+L644+L645),J640+L640+L641+L642+L643+L644),J640+L640+L641+L642+L643),J640+L640+L641+L642),J640+L640+L641),J640+L640))</f>
        <v>622</v>
      </c>
      <c r="N640" s="44">
        <v>15</v>
      </c>
      <c r="O640" s="36">
        <f>M640*3+N640</f>
        <v>1881</v>
      </c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</row>
    <row r="641" s="4" customFormat="1" ht="12.6" customHeight="1" spans="1:37">
      <c r="A641" s="20" t="str">
        <f>IF(B641="户主",COUNTIF($B$5:B641,$B$5),"")</f>
        <v/>
      </c>
      <c r="B641" s="36" t="s">
        <v>22</v>
      </c>
      <c r="C641" s="36" t="s">
        <v>764</v>
      </c>
      <c r="D641" s="22">
        <v>69</v>
      </c>
      <c r="E641" s="42" t="s">
        <v>24</v>
      </c>
      <c r="F641" s="36" t="s">
        <v>25</v>
      </c>
      <c r="G641" s="89"/>
      <c r="H641" s="36" t="s">
        <v>759</v>
      </c>
      <c r="I641" s="42" t="s">
        <v>43</v>
      </c>
      <c r="J641" s="43" t="str">
        <f>IF(I641=1,G641*289,IF(I641=2,G641*245,IF(I641=3,G641*130,"")))</f>
        <v/>
      </c>
      <c r="K641" s="36">
        <v>6</v>
      </c>
      <c r="L641" s="36">
        <v>145</v>
      </c>
      <c r="M641" s="42" t="str">
        <f>IF(F641&lt;&gt;"户主","",IF(F642&lt;&gt;"户主",IF(F643&lt;&gt;"户主",IF(F644&lt;&gt;"户主",IF(F645&lt;&gt;"户主",IF(F224&lt;&gt;"户主",IF(F225&lt;&gt;"户主",IF(F226&lt;&gt;"户主",“”,J641+L641+L642+L643+L644+L645+L224+L225),J641+L641+L642+L643+L644+L645+L224),J641+L641+L642+L643+L644+L645),J641+L641+L642+L643+L644),J641+L641+L642+L643),J641+L641+L642),J641+L641))</f>
        <v/>
      </c>
      <c r="N641" s="44"/>
      <c r="O641" s="36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</row>
    <row r="642" s="4" customFormat="1" ht="12.6" customHeight="1" spans="1:37">
      <c r="A642" s="20" t="str">
        <f>IF(B642="户主",COUNTIF($B$5:B642,$B$5),"")</f>
        <v/>
      </c>
      <c r="B642" s="36" t="s">
        <v>22</v>
      </c>
      <c r="C642" s="36" t="s">
        <v>765</v>
      </c>
      <c r="D642" s="22">
        <v>46</v>
      </c>
      <c r="E642" s="42" t="s">
        <v>19</v>
      </c>
      <c r="F642" s="36" t="s">
        <v>85</v>
      </c>
      <c r="G642" s="89"/>
      <c r="H642" s="36" t="s">
        <v>759</v>
      </c>
      <c r="I642" s="42" t="s">
        <v>43</v>
      </c>
      <c r="J642" s="43" t="str">
        <f>IF(I642=1,G642*289,IF(I642=2,G642*245,IF(I642=3,G642*130,"")))</f>
        <v/>
      </c>
      <c r="K642" s="36"/>
      <c r="L642" s="36"/>
      <c r="M642" s="42" t="str">
        <f>IF(F642&lt;&gt;"户主","",IF(F643&lt;&gt;"户主",IF(F644&lt;&gt;"户主",IF(F645&lt;&gt;"户主",IF(F224&lt;&gt;"户主",IF(F225&lt;&gt;"户主",IF(F226&lt;&gt;"户主",IF(F227&lt;&gt;"户主",“”,J642+L642+L643+L644+L645+L224+L225+L226),J642+L642+L643+L644+L645+L224+L225),J642+L642+L643+L644+L645+L224),J642+L642+L643+L644+L645),J642+L642+L643+L644),J642+L642+L643),J642+L642))</f>
        <v/>
      </c>
      <c r="N642" s="44"/>
      <c r="O642" s="36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</row>
    <row r="643" s="4" customFormat="1" ht="12.6" customHeight="1" spans="1:37">
      <c r="A643" s="20">
        <f>IF(B643="户主",COUNTIF($B$5:B643,$B$5),"")</f>
        <v>247</v>
      </c>
      <c r="B643" s="36" t="s">
        <v>17</v>
      </c>
      <c r="C643" s="42" t="s">
        <v>766</v>
      </c>
      <c r="D643" s="88">
        <v>56</v>
      </c>
      <c r="E643" s="42" t="s">
        <v>19</v>
      </c>
      <c r="F643" s="36" t="s">
        <v>17</v>
      </c>
      <c r="G643" s="89">
        <v>1</v>
      </c>
      <c r="H643" s="36" t="s">
        <v>715</v>
      </c>
      <c r="I643" s="42" t="s">
        <v>21</v>
      </c>
      <c r="J643" s="43">
        <f>G643*289</f>
        <v>289</v>
      </c>
      <c r="K643" s="36">
        <v>4</v>
      </c>
      <c r="L643" s="36">
        <v>145</v>
      </c>
      <c r="M643" s="42">
        <f>IF(F643&lt;&gt;"户主","",IF(F644&lt;&gt;"户主",IF(F645&lt;&gt;"户主",IF(F224&lt;&gt;"户主",IF(F225&lt;&gt;"户主",IF(F226&lt;&gt;"户主",IF(F227&lt;&gt;"户主",IF(F228&lt;&gt;"户主",“”,J643+L643+L644+L645+L224+L225+L226+L227),J643+L643+L644+L645+L224+L225+L226),J643+L643+L644+L645+L224+L225),J643+L643+L644+L645+L224),J643+L643+L644+L645),J643+L643+L644),J643+L643))</f>
        <v>434</v>
      </c>
      <c r="N643" s="44">
        <v>15</v>
      </c>
      <c r="O643" s="36">
        <f>M643*3+N643</f>
        <v>1317</v>
      </c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</row>
    <row r="644" s="4" customFormat="1" ht="12.6" customHeight="1" spans="1:37">
      <c r="A644" s="20">
        <f>IF(B644="户主",COUNTIF($B$5:B644,$B$5),"")</f>
        <v>248</v>
      </c>
      <c r="B644" s="36" t="s">
        <v>17</v>
      </c>
      <c r="C644" s="42" t="s">
        <v>767</v>
      </c>
      <c r="D644" s="88">
        <v>54</v>
      </c>
      <c r="E644" s="42" t="s">
        <v>19</v>
      </c>
      <c r="F644" s="36" t="s">
        <v>17</v>
      </c>
      <c r="G644" s="89">
        <v>1</v>
      </c>
      <c r="H644" s="36" t="s">
        <v>715</v>
      </c>
      <c r="I644" s="42" t="s">
        <v>21</v>
      </c>
      <c r="J644" s="43">
        <f>G644*289</f>
        <v>289</v>
      </c>
      <c r="K644" s="36">
        <v>4</v>
      </c>
      <c r="L644" s="36">
        <v>145</v>
      </c>
      <c r="M644" s="42">
        <f>IF(F644&lt;&gt;"户主","",IF(F645&lt;&gt;"户主",IF(F224&lt;&gt;"户主",IF(F225&lt;&gt;"户主",IF(F226&lt;&gt;"户主",IF(F227&lt;&gt;"户主",IF(F228&lt;&gt;"户主",IF(F229&lt;&gt;"户主",“”,J644+L644+L645+L224+L225+L226+L227+L228),J644+L644+L645+L224+L225+L226+L227),J644+L644+L645+L224+L225+L226),J644+L644+L645+L224+L225),J644+L644+L645+L224),J644+L644+L645),J644+L644))</f>
        <v>434</v>
      </c>
      <c r="N644" s="44">
        <v>15</v>
      </c>
      <c r="O644" s="36">
        <f>M644*3+N644</f>
        <v>1317</v>
      </c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</row>
    <row r="645" s="4" customFormat="1" ht="12.6" customHeight="1" spans="1:37">
      <c r="A645" s="20">
        <f>IF(B645="户主",COUNTIF($B$5:B645,$B$5),"")</f>
        <v>249</v>
      </c>
      <c r="B645" s="36" t="s">
        <v>17</v>
      </c>
      <c r="C645" s="94" t="s">
        <v>768</v>
      </c>
      <c r="D645" s="88">
        <v>55</v>
      </c>
      <c r="E645" s="42" t="s">
        <v>19</v>
      </c>
      <c r="F645" s="36" t="s">
        <v>17</v>
      </c>
      <c r="G645" s="43">
        <v>1</v>
      </c>
      <c r="H645" s="36" t="s">
        <v>724</v>
      </c>
      <c r="I645" s="42" t="s">
        <v>39</v>
      </c>
      <c r="J645" s="43">
        <f>G645*245</f>
        <v>245</v>
      </c>
      <c r="K645" s="36">
        <v>6</v>
      </c>
      <c r="L645" s="36">
        <v>145</v>
      </c>
      <c r="M645" s="42">
        <f>IF(F645&lt;&gt;"户主","",IF(F224&lt;&gt;"户主",IF(F225&lt;&gt;"户主",IF(F226&lt;&gt;"户主",IF(F227&lt;&gt;"户主",IF(F228&lt;&gt;"户主",IF(F229&lt;&gt;"户主",IF(F230&lt;&gt;"户主",“”,J645+L645+L224+L225+L226+L227+L228+L229),J645+L645+L224+L225+L226+L227+L228),J645+L645+L224+L225+L226+L227),J645+L645+L224+L225+L226),J645+L645+L224+L225),J645+L645+L224),J645+L645))</f>
        <v>390</v>
      </c>
      <c r="N645" s="44">
        <v>15</v>
      </c>
      <c r="O645" s="36">
        <f>M645*3+N645</f>
        <v>1185</v>
      </c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</row>
    <row r="646" ht="12.6" customHeight="1" spans="1:15">
      <c r="A646" s="20">
        <f>IF(B646="户主",COUNTIF($B$5:B646,$B$5),"")</f>
        <v>250</v>
      </c>
      <c r="B646" s="15" t="s">
        <v>17</v>
      </c>
      <c r="C646" s="15" t="s">
        <v>769</v>
      </c>
      <c r="D646" s="21">
        <v>53</v>
      </c>
      <c r="E646" s="15" t="s">
        <v>19</v>
      </c>
      <c r="F646" s="15" t="s">
        <v>17</v>
      </c>
      <c r="G646" s="18">
        <v>3</v>
      </c>
      <c r="H646" s="15" t="s">
        <v>770</v>
      </c>
      <c r="I646" s="15" t="s">
        <v>43</v>
      </c>
      <c r="J646" s="27">
        <f>G646*130</f>
        <v>390</v>
      </c>
      <c r="K646" s="15"/>
      <c r="L646" s="15"/>
      <c r="M646" s="15">
        <f>J646+L648</f>
        <v>448</v>
      </c>
      <c r="N646" s="15">
        <v>15</v>
      </c>
      <c r="O646" s="15">
        <f>M646*3+N646</f>
        <v>1359</v>
      </c>
    </row>
    <row r="647" ht="12.6" customHeight="1" spans="1:15">
      <c r="A647" s="20" t="str">
        <f>IF(B647="户主",COUNTIF($B$5:B647,$B$5),"")</f>
        <v/>
      </c>
      <c r="B647" s="15" t="s">
        <v>22</v>
      </c>
      <c r="C647" s="15" t="s">
        <v>771</v>
      </c>
      <c r="D647" s="21">
        <v>15</v>
      </c>
      <c r="E647" s="15" t="s">
        <v>24</v>
      </c>
      <c r="F647" s="15" t="s">
        <v>422</v>
      </c>
      <c r="G647" s="18"/>
      <c r="H647" s="15" t="s">
        <v>770</v>
      </c>
      <c r="I647" s="15" t="s">
        <v>43</v>
      </c>
      <c r="J647" s="15"/>
      <c r="K647" s="15"/>
      <c r="L647" s="15"/>
      <c r="M647" s="15"/>
      <c r="N647" s="15"/>
      <c r="O647" s="15"/>
    </row>
    <row r="648" ht="12.6" customHeight="1" spans="1:15">
      <c r="A648" s="20" t="str">
        <f>IF(B648="户主",COUNTIF($B$5:B648,$B$5),"")</f>
        <v/>
      </c>
      <c r="B648" s="15" t="s">
        <v>22</v>
      </c>
      <c r="C648" s="15" t="s">
        <v>772</v>
      </c>
      <c r="D648" s="21">
        <v>77</v>
      </c>
      <c r="E648" s="15" t="s">
        <v>24</v>
      </c>
      <c r="F648" s="15" t="s">
        <v>149</v>
      </c>
      <c r="G648" s="18"/>
      <c r="H648" s="15" t="s">
        <v>770</v>
      </c>
      <c r="I648" s="15" t="s">
        <v>43</v>
      </c>
      <c r="J648" s="15"/>
      <c r="K648" s="15">
        <v>2</v>
      </c>
      <c r="L648" s="15">
        <v>58</v>
      </c>
      <c r="M648" s="15"/>
      <c r="N648" s="15"/>
      <c r="O648" s="15"/>
    </row>
    <row r="649" ht="12.6" customHeight="1" spans="1:15">
      <c r="A649" s="20">
        <f>IF(B649="户主",COUNTIF($B$5:B649,$B$5),"")</f>
        <v>251</v>
      </c>
      <c r="B649" s="15" t="s">
        <v>17</v>
      </c>
      <c r="C649" s="15" t="s">
        <v>773</v>
      </c>
      <c r="D649" s="21">
        <v>54</v>
      </c>
      <c r="E649" s="15" t="s">
        <v>19</v>
      </c>
      <c r="F649" s="15" t="s">
        <v>17</v>
      </c>
      <c r="G649" s="18">
        <v>1</v>
      </c>
      <c r="H649" s="15" t="s">
        <v>770</v>
      </c>
      <c r="I649" s="15" t="s">
        <v>39</v>
      </c>
      <c r="J649" s="27">
        <f>G649*245</f>
        <v>245</v>
      </c>
      <c r="K649" s="15"/>
      <c r="L649" s="15"/>
      <c r="M649" s="15">
        <f>J649+L649</f>
        <v>245</v>
      </c>
      <c r="N649" s="15">
        <v>15</v>
      </c>
      <c r="O649" s="15">
        <f>M649*3+N649</f>
        <v>750</v>
      </c>
    </row>
    <row r="650" ht="12.6" customHeight="1" spans="1:15">
      <c r="A650" s="20">
        <f>IF(B650="户主",COUNTIF($B$5:B650,$B$5),"")</f>
        <v>252</v>
      </c>
      <c r="B650" s="15" t="s">
        <v>17</v>
      </c>
      <c r="C650" s="15" t="s">
        <v>774</v>
      </c>
      <c r="D650" s="21">
        <v>41</v>
      </c>
      <c r="E650" s="15" t="s">
        <v>24</v>
      </c>
      <c r="F650" s="15" t="s">
        <v>17</v>
      </c>
      <c r="G650" s="18">
        <v>4</v>
      </c>
      <c r="H650" s="15" t="s">
        <v>770</v>
      </c>
      <c r="I650" s="15" t="s">
        <v>21</v>
      </c>
      <c r="J650" s="27">
        <f>G650*289</f>
        <v>1156</v>
      </c>
      <c r="K650" s="15"/>
      <c r="L650" s="15"/>
      <c r="M650" s="15">
        <f>J650+L652</f>
        <v>1243</v>
      </c>
      <c r="N650" s="15">
        <v>15</v>
      </c>
      <c r="O650" s="15">
        <f>M650*3+N650</f>
        <v>3744</v>
      </c>
    </row>
    <row r="651" ht="12.6" customHeight="1" spans="1:15">
      <c r="A651" s="20" t="str">
        <f>IF(B651="户主",COUNTIF($B$5:B651,$B$5),"")</f>
        <v/>
      </c>
      <c r="B651" s="15" t="s">
        <v>22</v>
      </c>
      <c r="C651" s="15" t="s">
        <v>775</v>
      </c>
      <c r="D651" s="21">
        <v>20</v>
      </c>
      <c r="E651" s="15" t="s">
        <v>19</v>
      </c>
      <c r="F651" s="15" t="s">
        <v>31</v>
      </c>
      <c r="G651" s="18"/>
      <c r="H651" s="15" t="s">
        <v>770</v>
      </c>
      <c r="I651" s="15" t="s">
        <v>21</v>
      </c>
      <c r="J651" s="15"/>
      <c r="K651" s="15"/>
      <c r="L651" s="15"/>
      <c r="M651" s="15"/>
      <c r="N651" s="15"/>
      <c r="O651" s="15"/>
    </row>
    <row r="652" ht="12.6" customHeight="1" spans="1:15">
      <c r="A652" s="20" t="str">
        <f>IF(B652="户主",COUNTIF($B$5:B652,$B$5),"")</f>
        <v/>
      </c>
      <c r="B652" s="15" t="s">
        <v>22</v>
      </c>
      <c r="C652" s="15" t="s">
        <v>776</v>
      </c>
      <c r="D652" s="21">
        <v>14</v>
      </c>
      <c r="E652" s="15" t="s">
        <v>19</v>
      </c>
      <c r="F652" s="15" t="s">
        <v>31</v>
      </c>
      <c r="G652" s="18"/>
      <c r="H652" s="15" t="s">
        <v>770</v>
      </c>
      <c r="I652" s="15" t="s">
        <v>21</v>
      </c>
      <c r="J652" s="15"/>
      <c r="K652" s="15">
        <v>3</v>
      </c>
      <c r="L652" s="40">
        <v>87</v>
      </c>
      <c r="M652" s="15"/>
      <c r="N652" s="15"/>
      <c r="O652" s="15"/>
    </row>
    <row r="653" ht="12.6" customHeight="1" spans="1:15">
      <c r="A653" s="20" t="str">
        <f>IF(B653="户主",COUNTIF($B$5:B653,$B$5),"")</f>
        <v/>
      </c>
      <c r="B653" s="15" t="s">
        <v>22</v>
      </c>
      <c r="C653" s="15" t="s">
        <v>777</v>
      </c>
      <c r="D653" s="21">
        <v>15</v>
      </c>
      <c r="E653" s="15" t="s">
        <v>24</v>
      </c>
      <c r="F653" s="15" t="s">
        <v>27</v>
      </c>
      <c r="G653" s="18"/>
      <c r="H653" s="15" t="s">
        <v>770</v>
      </c>
      <c r="I653" s="15" t="s">
        <v>21</v>
      </c>
      <c r="J653" s="15"/>
      <c r="K653" s="15"/>
      <c r="L653" s="15"/>
      <c r="M653" s="15"/>
      <c r="N653" s="15"/>
      <c r="O653" s="15"/>
    </row>
    <row r="654" ht="12.6" customHeight="1" spans="1:15">
      <c r="A654" s="20">
        <f>IF(B654="户主",COUNTIF($B$5:B654,$B$5),"")</f>
        <v>253</v>
      </c>
      <c r="B654" s="26" t="s">
        <v>17</v>
      </c>
      <c r="C654" s="20" t="s">
        <v>778</v>
      </c>
      <c r="D654" s="47">
        <v>46</v>
      </c>
      <c r="E654" s="26" t="s">
        <v>19</v>
      </c>
      <c r="F654" s="20" t="s">
        <v>17</v>
      </c>
      <c r="G654" s="48">
        <v>2</v>
      </c>
      <c r="H654" s="20" t="s">
        <v>779</v>
      </c>
      <c r="I654" s="20" t="s">
        <v>21</v>
      </c>
      <c r="J654" s="27">
        <f>G654*289</f>
        <v>578</v>
      </c>
      <c r="K654" s="20"/>
      <c r="L654" s="20"/>
      <c r="M654" s="15">
        <f>J654+L654</f>
        <v>578</v>
      </c>
      <c r="N654" s="15">
        <v>15</v>
      </c>
      <c r="O654" s="15">
        <f>M654*3+N654</f>
        <v>1749</v>
      </c>
    </row>
    <row r="655" ht="12.6" customHeight="1" spans="1:15">
      <c r="A655" s="20" t="str">
        <f>IF(B655="户主",COUNTIF($B$5:B655,$B$5),"")</f>
        <v/>
      </c>
      <c r="B655" s="20" t="s">
        <v>22</v>
      </c>
      <c r="C655" s="20" t="s">
        <v>780</v>
      </c>
      <c r="D655" s="47">
        <v>23</v>
      </c>
      <c r="E655" s="26" t="s">
        <v>19</v>
      </c>
      <c r="F655" s="20" t="s">
        <v>155</v>
      </c>
      <c r="G655" s="48"/>
      <c r="H655" s="20" t="s">
        <v>779</v>
      </c>
      <c r="I655" s="20" t="s">
        <v>21</v>
      </c>
      <c r="J655" s="20"/>
      <c r="K655" s="20"/>
      <c r="L655" s="20"/>
      <c r="M655" s="15"/>
      <c r="N655" s="15"/>
      <c r="O655" s="15"/>
    </row>
    <row r="656" ht="12.6" customHeight="1" spans="1:15">
      <c r="A656" s="20">
        <f>IF(B656="户主",COUNTIF($B$5:B656,$B$5),"")</f>
        <v>254</v>
      </c>
      <c r="B656" s="15" t="s">
        <v>17</v>
      </c>
      <c r="C656" s="15" t="s">
        <v>781</v>
      </c>
      <c r="D656" s="21">
        <v>40</v>
      </c>
      <c r="E656" s="15" t="s">
        <v>19</v>
      </c>
      <c r="F656" s="15" t="s">
        <v>17</v>
      </c>
      <c r="G656" s="18">
        <v>2</v>
      </c>
      <c r="H656" s="15" t="s">
        <v>779</v>
      </c>
      <c r="I656" s="15" t="s">
        <v>39</v>
      </c>
      <c r="J656" s="27">
        <f>G656*245</f>
        <v>490</v>
      </c>
      <c r="K656" s="15"/>
      <c r="L656" s="15"/>
      <c r="M656" s="15">
        <f>J656+L656</f>
        <v>490</v>
      </c>
      <c r="N656" s="15">
        <v>15</v>
      </c>
      <c r="O656" s="15">
        <f>M656*3+N656</f>
        <v>1485</v>
      </c>
    </row>
    <row r="657" ht="12.6" customHeight="1" spans="1:15">
      <c r="A657" s="20" t="str">
        <f>IF(B657="户主",COUNTIF($B$5:B657,$B$5),"")</f>
        <v/>
      </c>
      <c r="B657" s="15" t="s">
        <v>22</v>
      </c>
      <c r="C657" s="15" t="s">
        <v>782</v>
      </c>
      <c r="D657" s="21">
        <v>65</v>
      </c>
      <c r="E657" s="15" t="s">
        <v>24</v>
      </c>
      <c r="F657" s="15" t="s">
        <v>149</v>
      </c>
      <c r="G657" s="18"/>
      <c r="H657" s="15" t="s">
        <v>779</v>
      </c>
      <c r="I657" s="15" t="s">
        <v>39</v>
      </c>
      <c r="J657" s="15"/>
      <c r="K657" s="15"/>
      <c r="L657" s="15"/>
      <c r="M657" s="15"/>
      <c r="N657" s="15"/>
      <c r="O657" s="15"/>
    </row>
    <row r="658" ht="12.6" customHeight="1" spans="1:15">
      <c r="A658" s="20">
        <f>IF(B658="户主",COUNTIF($B$5:B658,$B$5),"")</f>
        <v>255</v>
      </c>
      <c r="B658" s="15" t="s">
        <v>17</v>
      </c>
      <c r="C658" s="15" t="s">
        <v>783</v>
      </c>
      <c r="D658" s="21">
        <v>54</v>
      </c>
      <c r="E658" s="15" t="s">
        <v>19</v>
      </c>
      <c r="F658" s="15" t="s">
        <v>17</v>
      </c>
      <c r="G658" s="18">
        <v>1</v>
      </c>
      <c r="H658" s="15" t="s">
        <v>779</v>
      </c>
      <c r="I658" s="15" t="s">
        <v>39</v>
      </c>
      <c r="J658" s="27">
        <f>G658*245</f>
        <v>245</v>
      </c>
      <c r="K658" s="15"/>
      <c r="L658" s="15"/>
      <c r="M658" s="15">
        <f>J658+L658</f>
        <v>245</v>
      </c>
      <c r="N658" s="15">
        <v>15</v>
      </c>
      <c r="O658" s="15">
        <f>M658*3+N658</f>
        <v>750</v>
      </c>
    </row>
    <row r="659" ht="12.6" customHeight="1" spans="1:15">
      <c r="A659" s="20">
        <f>IF(B659="户主",COUNTIF($B$5:B659,$B$5),"")</f>
        <v>256</v>
      </c>
      <c r="B659" s="15" t="s">
        <v>17</v>
      </c>
      <c r="C659" s="15" t="s">
        <v>784</v>
      </c>
      <c r="D659" s="21">
        <v>51</v>
      </c>
      <c r="E659" s="15" t="s">
        <v>19</v>
      </c>
      <c r="F659" s="15" t="s">
        <v>17</v>
      </c>
      <c r="G659" s="18">
        <v>2</v>
      </c>
      <c r="H659" s="15" t="s">
        <v>779</v>
      </c>
      <c r="I659" s="15" t="s">
        <v>39</v>
      </c>
      <c r="J659" s="27">
        <f>G659*245</f>
        <v>490</v>
      </c>
      <c r="K659" s="15"/>
      <c r="L659" s="15"/>
      <c r="M659" s="15">
        <f>J659+L660</f>
        <v>548</v>
      </c>
      <c r="N659" s="15">
        <v>15</v>
      </c>
      <c r="O659" s="15">
        <f>M659*3+N659</f>
        <v>1659</v>
      </c>
    </row>
    <row r="660" ht="12.6" customHeight="1" spans="1:15">
      <c r="A660" s="20" t="str">
        <f>IF(B660="户主",COUNTIF($B$5:B660,$B$5),"")</f>
        <v/>
      </c>
      <c r="B660" s="15" t="s">
        <v>22</v>
      </c>
      <c r="C660" s="15" t="s">
        <v>785</v>
      </c>
      <c r="D660" s="21">
        <v>79</v>
      </c>
      <c r="E660" s="15" t="s">
        <v>24</v>
      </c>
      <c r="F660" s="15" t="s">
        <v>149</v>
      </c>
      <c r="G660" s="18"/>
      <c r="H660" s="15" t="s">
        <v>779</v>
      </c>
      <c r="I660" s="15" t="s">
        <v>39</v>
      </c>
      <c r="J660" s="15"/>
      <c r="K660" s="15">
        <v>2</v>
      </c>
      <c r="L660" s="15">
        <v>58</v>
      </c>
      <c r="M660" s="15"/>
      <c r="N660" s="15"/>
      <c r="O660" s="15"/>
    </row>
    <row r="661" ht="12.6" customHeight="1" spans="1:15">
      <c r="A661" s="20">
        <f>IF(B661="户主",COUNTIF($B$5:B661,$B$5),"")</f>
        <v>257</v>
      </c>
      <c r="B661" s="15" t="s">
        <v>17</v>
      </c>
      <c r="C661" s="15" t="s">
        <v>786</v>
      </c>
      <c r="D661" s="21">
        <v>55</v>
      </c>
      <c r="E661" s="15" t="s">
        <v>19</v>
      </c>
      <c r="F661" s="15" t="s">
        <v>17</v>
      </c>
      <c r="G661" s="18">
        <v>1</v>
      </c>
      <c r="H661" s="15" t="s">
        <v>779</v>
      </c>
      <c r="I661" s="15" t="s">
        <v>21</v>
      </c>
      <c r="J661" s="27">
        <f>G661*289</f>
        <v>289</v>
      </c>
      <c r="K661" s="15"/>
      <c r="L661" s="15"/>
      <c r="M661" s="15">
        <f>J661+L661</f>
        <v>289</v>
      </c>
      <c r="N661" s="15">
        <v>15</v>
      </c>
      <c r="O661" s="15">
        <f>M661*3+N661</f>
        <v>882</v>
      </c>
    </row>
    <row r="662" ht="12.6" customHeight="1" spans="1:15">
      <c r="A662" s="20">
        <f>IF(B662="户主",COUNTIF($B$5:B662,$B$5),"")</f>
        <v>258</v>
      </c>
      <c r="B662" s="15" t="s">
        <v>17</v>
      </c>
      <c r="C662" s="15" t="s">
        <v>787</v>
      </c>
      <c r="D662" s="21">
        <v>56</v>
      </c>
      <c r="E662" s="15" t="s">
        <v>19</v>
      </c>
      <c r="F662" s="15" t="s">
        <v>17</v>
      </c>
      <c r="G662" s="18">
        <v>1</v>
      </c>
      <c r="H662" s="15" t="s">
        <v>779</v>
      </c>
      <c r="I662" s="15" t="s">
        <v>39</v>
      </c>
      <c r="J662" s="27">
        <f>G662*245</f>
        <v>245</v>
      </c>
      <c r="K662" s="15"/>
      <c r="L662" s="15"/>
      <c r="M662" s="15">
        <f>J662+L662</f>
        <v>245</v>
      </c>
      <c r="N662" s="15">
        <v>15</v>
      </c>
      <c r="O662" s="15">
        <f>M662*3+N662</f>
        <v>750</v>
      </c>
    </row>
    <row r="663" ht="12.6" customHeight="1" spans="1:15">
      <c r="A663" s="20">
        <f>IF(B663="户主",COUNTIF($B$5:B663,$B$5),"")</f>
        <v>259</v>
      </c>
      <c r="B663" s="15" t="s">
        <v>17</v>
      </c>
      <c r="C663" s="15" t="s">
        <v>788</v>
      </c>
      <c r="D663" s="21">
        <v>56</v>
      </c>
      <c r="E663" s="15" t="s">
        <v>19</v>
      </c>
      <c r="F663" s="15" t="s">
        <v>17</v>
      </c>
      <c r="G663" s="18">
        <v>1</v>
      </c>
      <c r="H663" s="15" t="s">
        <v>779</v>
      </c>
      <c r="I663" s="15" t="s">
        <v>21</v>
      </c>
      <c r="J663" s="27">
        <f>G663*289</f>
        <v>289</v>
      </c>
      <c r="K663" s="15"/>
      <c r="L663" s="15"/>
      <c r="M663" s="15">
        <f>J663+L663</f>
        <v>289</v>
      </c>
      <c r="N663" s="15">
        <v>15</v>
      </c>
      <c r="O663" s="15">
        <f>M663*3+N663</f>
        <v>882</v>
      </c>
    </row>
    <row r="664" ht="12.6" customHeight="1" spans="1:15">
      <c r="A664" s="20">
        <f>IF(B664="户主",COUNTIF($B$5:B664,$B$5),"")</f>
        <v>260</v>
      </c>
      <c r="B664" s="26" t="s">
        <v>17</v>
      </c>
      <c r="C664" s="20" t="s">
        <v>789</v>
      </c>
      <c r="D664" s="47">
        <v>51</v>
      </c>
      <c r="E664" s="26" t="s">
        <v>24</v>
      </c>
      <c r="F664" s="20" t="s">
        <v>17</v>
      </c>
      <c r="G664" s="48">
        <v>5</v>
      </c>
      <c r="H664" s="20" t="s">
        <v>790</v>
      </c>
      <c r="I664" s="20" t="s">
        <v>39</v>
      </c>
      <c r="J664" s="27">
        <f>G664*245</f>
        <v>1225</v>
      </c>
      <c r="K664" s="20"/>
      <c r="L664" s="20"/>
      <c r="M664" s="15">
        <f>J664+L664+L665+L666+L667+L668</f>
        <v>1399</v>
      </c>
      <c r="N664" s="15">
        <v>15</v>
      </c>
      <c r="O664" s="15">
        <f>M664*3+N664</f>
        <v>4212</v>
      </c>
    </row>
    <row r="665" ht="12.6" customHeight="1" spans="1:15">
      <c r="A665" s="20" t="str">
        <f>IF(B665="户主",COUNTIF($B$5:B665,$B$5),"")</f>
        <v/>
      </c>
      <c r="B665" s="20" t="s">
        <v>22</v>
      </c>
      <c r="C665" s="20" t="s">
        <v>791</v>
      </c>
      <c r="D665" s="47">
        <v>26</v>
      </c>
      <c r="E665" s="26" t="s">
        <v>19</v>
      </c>
      <c r="F665" s="20" t="s">
        <v>31</v>
      </c>
      <c r="G665" s="48"/>
      <c r="H665" s="20" t="s">
        <v>790</v>
      </c>
      <c r="I665" s="20" t="s">
        <v>39</v>
      </c>
      <c r="J665" s="20"/>
      <c r="K665" s="20"/>
      <c r="L665" s="20"/>
      <c r="M665" s="15"/>
      <c r="N665" s="15"/>
      <c r="O665" s="15"/>
    </row>
    <row r="666" s="2" customFormat="1" ht="12.6" customHeight="1" spans="1:251">
      <c r="A666" s="48" t="str">
        <f>IF(B666="户主",COUNTIF($B$5:B666,$B$5),"")</f>
        <v/>
      </c>
      <c r="B666" s="15" t="s">
        <v>22</v>
      </c>
      <c r="C666" s="15" t="s">
        <v>792</v>
      </c>
      <c r="D666" s="21">
        <v>4</v>
      </c>
      <c r="E666" s="15" t="s">
        <v>19</v>
      </c>
      <c r="F666" s="15" t="s">
        <v>48</v>
      </c>
      <c r="G666" s="18"/>
      <c r="H666" s="15" t="s">
        <v>790</v>
      </c>
      <c r="I666" s="15" t="s">
        <v>39</v>
      </c>
      <c r="J666" s="21"/>
      <c r="K666" s="20">
        <v>3</v>
      </c>
      <c r="L666" s="20">
        <v>87</v>
      </c>
      <c r="M666" s="15"/>
      <c r="N666" s="15"/>
      <c r="O666" s="15"/>
      <c r="IP666" s="5"/>
      <c r="IQ666" s="5"/>
    </row>
    <row r="667" ht="12.6" customHeight="1" spans="1:251">
      <c r="A667" s="48" t="str">
        <f>IF(B667="户主",COUNTIF($B$5:B667,$B$5),"")</f>
        <v/>
      </c>
      <c r="B667" s="15" t="s">
        <v>22</v>
      </c>
      <c r="C667" s="2" t="s">
        <v>793</v>
      </c>
      <c r="D667" s="22">
        <v>24</v>
      </c>
      <c r="E667" s="15" t="s">
        <v>24</v>
      </c>
      <c r="F667" s="15" t="s">
        <v>99</v>
      </c>
      <c r="G667" s="18"/>
      <c r="H667" s="15" t="s">
        <v>790</v>
      </c>
      <c r="I667" s="15" t="s">
        <v>39</v>
      </c>
      <c r="J667" s="21"/>
      <c r="K667" s="15"/>
      <c r="L667" s="15"/>
      <c r="M667" s="15"/>
      <c r="N667" s="15"/>
      <c r="O667" s="15"/>
      <c r="IP667" s="5"/>
      <c r="IQ667" s="5"/>
    </row>
    <row r="668" s="2" customFormat="1" ht="12.6" customHeight="1" spans="1:251">
      <c r="A668" s="48" t="str">
        <f>IF(B668="户主",COUNTIF($B$5:B668,$B$5),"")</f>
        <v/>
      </c>
      <c r="B668" s="15" t="s">
        <v>22</v>
      </c>
      <c r="C668" s="15" t="s">
        <v>794</v>
      </c>
      <c r="D668" s="21">
        <v>1</v>
      </c>
      <c r="E668" s="15" t="s">
        <v>19</v>
      </c>
      <c r="F668" s="15" t="s">
        <v>48</v>
      </c>
      <c r="G668" s="18"/>
      <c r="H668" s="15" t="s">
        <v>790</v>
      </c>
      <c r="I668" s="15" t="s">
        <v>39</v>
      </c>
      <c r="J668" s="21"/>
      <c r="K668" s="20">
        <v>3</v>
      </c>
      <c r="L668" s="20">
        <v>87</v>
      </c>
      <c r="M668" s="15"/>
      <c r="N668" s="15"/>
      <c r="O668" s="15"/>
      <c r="IP668" s="5"/>
      <c r="IQ668" s="5"/>
    </row>
    <row r="669" ht="12.6" customHeight="1" spans="1:15">
      <c r="A669" s="20">
        <f>IF(B669="户主",COUNTIF($B$5:B669,$B$5),"")</f>
        <v>261</v>
      </c>
      <c r="B669" s="15" t="s">
        <v>17</v>
      </c>
      <c r="C669" s="15" t="s">
        <v>795</v>
      </c>
      <c r="D669" s="21">
        <v>66</v>
      </c>
      <c r="E669" s="15" t="s">
        <v>24</v>
      </c>
      <c r="F669" s="15" t="s">
        <v>17</v>
      </c>
      <c r="G669" s="18">
        <v>1</v>
      </c>
      <c r="H669" s="15" t="s">
        <v>790</v>
      </c>
      <c r="I669" s="15" t="s">
        <v>21</v>
      </c>
      <c r="J669" s="27">
        <f>G669*289</f>
        <v>289</v>
      </c>
      <c r="K669" s="15"/>
      <c r="L669" s="15"/>
      <c r="M669" s="15">
        <f>J669+L669</f>
        <v>289</v>
      </c>
      <c r="N669" s="15">
        <v>15</v>
      </c>
      <c r="O669" s="15">
        <f>M669*3+N669</f>
        <v>882</v>
      </c>
    </row>
    <row r="670" ht="12.6" customHeight="1" spans="1:15">
      <c r="A670" s="20">
        <f>IF(B670="户主",COUNTIF($B$5:B670,$B$5),"")</f>
        <v>262</v>
      </c>
      <c r="B670" s="15" t="s">
        <v>17</v>
      </c>
      <c r="C670" s="15" t="s">
        <v>796</v>
      </c>
      <c r="D670" s="21">
        <v>57</v>
      </c>
      <c r="E670" s="15" t="s">
        <v>19</v>
      </c>
      <c r="F670" s="15" t="s">
        <v>17</v>
      </c>
      <c r="G670" s="18">
        <v>3</v>
      </c>
      <c r="H670" s="15" t="s">
        <v>790</v>
      </c>
      <c r="I670" s="15" t="s">
        <v>39</v>
      </c>
      <c r="J670" s="27">
        <f>G670*245</f>
        <v>735</v>
      </c>
      <c r="K670" s="15"/>
      <c r="L670" s="15"/>
      <c r="M670" s="15">
        <f>J670+L670</f>
        <v>735</v>
      </c>
      <c r="N670" s="15">
        <v>15</v>
      </c>
      <c r="O670" s="15">
        <f>M670*3+N670</f>
        <v>2220</v>
      </c>
    </row>
    <row r="671" ht="12.6" customHeight="1" spans="1:15">
      <c r="A671" s="20" t="str">
        <f>IF(B671="户主",COUNTIF($B$5:B671,$B$5),"")</f>
        <v/>
      </c>
      <c r="B671" s="15" t="s">
        <v>22</v>
      </c>
      <c r="C671" s="15" t="s">
        <v>797</v>
      </c>
      <c r="D671" s="21">
        <v>50</v>
      </c>
      <c r="E671" s="15" t="s">
        <v>24</v>
      </c>
      <c r="F671" s="15" t="s">
        <v>25</v>
      </c>
      <c r="G671" s="18"/>
      <c r="H671" s="15" t="s">
        <v>790</v>
      </c>
      <c r="I671" s="15" t="s">
        <v>39</v>
      </c>
      <c r="J671" s="15"/>
      <c r="K671" s="15"/>
      <c r="L671" s="15"/>
      <c r="M671" s="15"/>
      <c r="N671" s="15"/>
      <c r="O671" s="15"/>
    </row>
    <row r="672" ht="12.6" customHeight="1" spans="1:15">
      <c r="A672" s="20" t="str">
        <f>IF(B672="户主",COUNTIF($B$5:B672,$B$5),"")</f>
        <v/>
      </c>
      <c r="B672" s="15" t="s">
        <v>22</v>
      </c>
      <c r="C672" s="15" t="s">
        <v>798</v>
      </c>
      <c r="D672" s="21">
        <v>26</v>
      </c>
      <c r="E672" s="15" t="s">
        <v>19</v>
      </c>
      <c r="F672" s="15" t="s">
        <v>31</v>
      </c>
      <c r="G672" s="18"/>
      <c r="H672" s="15" t="s">
        <v>790</v>
      </c>
      <c r="I672" s="15" t="s">
        <v>39</v>
      </c>
      <c r="J672" s="15"/>
      <c r="K672" s="15"/>
      <c r="L672" s="15"/>
      <c r="M672" s="15"/>
      <c r="N672" s="15"/>
      <c r="O672" s="15"/>
    </row>
    <row r="673" s="2" customFormat="1" ht="12.6" customHeight="1" spans="1:15">
      <c r="A673" s="20">
        <f>IF(B673="户主",COUNTIF($B$5:B673,$B$5),"")</f>
        <v>263</v>
      </c>
      <c r="B673" s="26" t="s">
        <v>17</v>
      </c>
      <c r="C673" s="20" t="s">
        <v>799</v>
      </c>
      <c r="D673" s="47">
        <v>70</v>
      </c>
      <c r="E673" s="26" t="s">
        <v>19</v>
      </c>
      <c r="F673" s="20" t="s">
        <v>17</v>
      </c>
      <c r="G673" s="48">
        <v>3</v>
      </c>
      <c r="H673" s="20" t="s">
        <v>800</v>
      </c>
      <c r="I673" s="20" t="s">
        <v>21</v>
      </c>
      <c r="J673" s="27">
        <f>G673*289</f>
        <v>867</v>
      </c>
      <c r="K673" s="15">
        <v>2</v>
      </c>
      <c r="L673" s="15">
        <v>58</v>
      </c>
      <c r="M673" s="15">
        <f>J673+L673+L675</f>
        <v>1012</v>
      </c>
      <c r="N673" s="15">
        <v>15</v>
      </c>
      <c r="O673" s="15">
        <f>M673*3+N673</f>
        <v>3051</v>
      </c>
    </row>
    <row r="674" ht="12.6" customHeight="1" spans="1:15">
      <c r="A674" s="20" t="str">
        <f>IF(B674="户主",COUNTIF($B$5:B674,$B$5),"")</f>
        <v/>
      </c>
      <c r="B674" s="20" t="s">
        <v>22</v>
      </c>
      <c r="C674" s="20" t="s">
        <v>801</v>
      </c>
      <c r="D674" s="47">
        <v>67</v>
      </c>
      <c r="E674" s="26" t="s">
        <v>24</v>
      </c>
      <c r="F674" s="20" t="s">
        <v>83</v>
      </c>
      <c r="G674" s="48"/>
      <c r="H674" s="20" t="s">
        <v>800</v>
      </c>
      <c r="I674" s="20" t="s">
        <v>21</v>
      </c>
      <c r="J674" s="20"/>
      <c r="K674" s="20"/>
      <c r="L674" s="20"/>
      <c r="M674" s="15"/>
      <c r="N674" s="15"/>
      <c r="O674" s="15"/>
    </row>
    <row r="675" ht="12.6" customHeight="1" spans="1:15">
      <c r="A675" s="20" t="str">
        <f>IF(B675="户主",COUNTIF($B$5:B675,$B$5),"")</f>
        <v/>
      </c>
      <c r="B675" s="15" t="s">
        <v>22</v>
      </c>
      <c r="C675" s="15" t="s">
        <v>802</v>
      </c>
      <c r="D675" s="21">
        <v>11</v>
      </c>
      <c r="E675" s="15" t="s">
        <v>24</v>
      </c>
      <c r="F675" s="15" t="s">
        <v>99</v>
      </c>
      <c r="G675" s="18"/>
      <c r="H675" s="15" t="s">
        <v>800</v>
      </c>
      <c r="I675" s="15" t="s">
        <v>21</v>
      </c>
      <c r="J675" s="27"/>
      <c r="K675" s="15">
        <v>3</v>
      </c>
      <c r="L675" s="15">
        <v>87</v>
      </c>
      <c r="M675" s="15"/>
      <c r="N675" s="15"/>
      <c r="O675" s="15"/>
    </row>
    <row r="676" ht="12.6" customHeight="1" spans="1:15">
      <c r="A676" s="20">
        <f>IF(B676="户主",COUNTIF($B$5:B676,$B$5),"")</f>
        <v>264</v>
      </c>
      <c r="B676" s="15" t="s">
        <v>17</v>
      </c>
      <c r="C676" s="15" t="s">
        <v>803</v>
      </c>
      <c r="D676" s="21">
        <v>76</v>
      </c>
      <c r="E676" s="15" t="s">
        <v>19</v>
      </c>
      <c r="F676" s="15" t="s">
        <v>17</v>
      </c>
      <c r="G676" s="18">
        <v>2</v>
      </c>
      <c r="H676" s="15" t="s">
        <v>800</v>
      </c>
      <c r="I676" s="20" t="s">
        <v>39</v>
      </c>
      <c r="J676" s="27">
        <f>G676*245</f>
        <v>490</v>
      </c>
      <c r="K676" s="15">
        <v>2</v>
      </c>
      <c r="L676" s="15">
        <v>58</v>
      </c>
      <c r="M676" s="15">
        <f>J676+L676</f>
        <v>548</v>
      </c>
      <c r="N676" s="15">
        <v>15</v>
      </c>
      <c r="O676" s="15">
        <f>M676*3+N676</f>
        <v>1659</v>
      </c>
    </row>
    <row r="677" ht="12.6" customHeight="1" spans="1:15">
      <c r="A677" s="20" t="str">
        <f>IF(B677="户主",COUNTIF($B$5:B677,$B$5),"")</f>
        <v/>
      </c>
      <c r="B677" s="15" t="s">
        <v>22</v>
      </c>
      <c r="C677" s="15" t="s">
        <v>804</v>
      </c>
      <c r="D677" s="21">
        <v>50</v>
      </c>
      <c r="E677" s="15" t="s">
        <v>19</v>
      </c>
      <c r="F677" s="15" t="s">
        <v>31</v>
      </c>
      <c r="G677" s="18"/>
      <c r="H677" s="15" t="s">
        <v>800</v>
      </c>
      <c r="I677" s="20" t="s">
        <v>39</v>
      </c>
      <c r="J677" s="15"/>
      <c r="K677" s="15"/>
      <c r="L677" s="15"/>
      <c r="M677" s="15"/>
      <c r="N677" s="15"/>
      <c r="O677" s="15"/>
    </row>
    <row r="678" ht="12.6" customHeight="1" spans="1:15">
      <c r="A678" s="20">
        <f>IF(B678="户主",COUNTIF($B$5:B678,$B$5),"")</f>
        <v>265</v>
      </c>
      <c r="B678" s="15" t="s">
        <v>17</v>
      </c>
      <c r="C678" s="15" t="s">
        <v>805</v>
      </c>
      <c r="D678" s="21">
        <v>63</v>
      </c>
      <c r="E678" s="15" t="s">
        <v>19</v>
      </c>
      <c r="F678" s="15" t="s">
        <v>17</v>
      </c>
      <c r="G678" s="18">
        <v>3</v>
      </c>
      <c r="H678" s="15" t="s">
        <v>800</v>
      </c>
      <c r="I678" s="20" t="s">
        <v>39</v>
      </c>
      <c r="J678" s="27">
        <f>G678*245</f>
        <v>735</v>
      </c>
      <c r="K678" s="20">
        <v>5</v>
      </c>
      <c r="L678" s="20">
        <v>87</v>
      </c>
      <c r="M678" s="15">
        <f>J678+L678+L679+L680</f>
        <v>822</v>
      </c>
      <c r="N678" s="15">
        <v>15</v>
      </c>
      <c r="O678" s="15">
        <f>M678*3+N678</f>
        <v>2481</v>
      </c>
    </row>
    <row r="679" ht="12.6" customHeight="1" spans="1:15">
      <c r="A679" s="20" t="str">
        <f>IF(B679="户主",COUNTIF($B$5:B679,$B$5),"")</f>
        <v/>
      </c>
      <c r="B679" s="15" t="s">
        <v>22</v>
      </c>
      <c r="C679" s="15" t="s">
        <v>806</v>
      </c>
      <c r="D679" s="21">
        <v>35</v>
      </c>
      <c r="E679" s="15" t="s">
        <v>19</v>
      </c>
      <c r="F679" s="15" t="s">
        <v>31</v>
      </c>
      <c r="G679" s="18"/>
      <c r="H679" s="15" t="s">
        <v>800</v>
      </c>
      <c r="I679" s="20" t="s">
        <v>39</v>
      </c>
      <c r="J679" s="15"/>
      <c r="K679" s="15"/>
      <c r="L679" s="15"/>
      <c r="M679" s="15"/>
      <c r="N679" s="15"/>
      <c r="O679" s="15"/>
    </row>
    <row r="680" ht="12.6" customHeight="1" spans="1:251">
      <c r="A680" s="48" t="str">
        <f>IF(B680="户主",COUNTIF($B$5:B680,$B$5),"")</f>
        <v/>
      </c>
      <c r="B680" s="15" t="s">
        <v>22</v>
      </c>
      <c r="C680" s="15" t="s">
        <v>807</v>
      </c>
      <c r="D680" s="21">
        <v>29</v>
      </c>
      <c r="E680" s="15" t="s">
        <v>24</v>
      </c>
      <c r="F680" s="15" t="s">
        <v>46</v>
      </c>
      <c r="G680" s="18"/>
      <c r="H680" s="15" t="s">
        <v>800</v>
      </c>
      <c r="I680" s="15" t="s">
        <v>39</v>
      </c>
      <c r="J680" s="21"/>
      <c r="K680" s="15"/>
      <c r="L680" s="15"/>
      <c r="M680" s="15"/>
      <c r="N680" s="15"/>
      <c r="O680" s="15"/>
      <c r="IP680" s="5"/>
      <c r="IQ680" s="5"/>
    </row>
    <row r="681" ht="12.6" customHeight="1" spans="1:15">
      <c r="A681" s="20">
        <f>IF(B681="户主",COUNTIF($B$5:B681,$B$5),"")</f>
        <v>266</v>
      </c>
      <c r="B681" s="15" t="s">
        <v>17</v>
      </c>
      <c r="C681" s="15" t="s">
        <v>808</v>
      </c>
      <c r="D681" s="21">
        <v>65</v>
      </c>
      <c r="E681" s="15" t="s">
        <v>19</v>
      </c>
      <c r="F681" s="15" t="s">
        <v>17</v>
      </c>
      <c r="G681" s="18">
        <v>3</v>
      </c>
      <c r="H681" s="15" t="s">
        <v>800</v>
      </c>
      <c r="I681" s="15" t="s">
        <v>39</v>
      </c>
      <c r="J681" s="27">
        <f>G681*245</f>
        <v>735</v>
      </c>
      <c r="K681" s="15"/>
      <c r="L681" s="15"/>
      <c r="M681" s="15">
        <f>J681+L681+L682+L683</f>
        <v>735</v>
      </c>
      <c r="N681" s="15">
        <v>15</v>
      </c>
      <c r="O681" s="15">
        <f>M681*3+N681</f>
        <v>2220</v>
      </c>
    </row>
    <row r="682" ht="12.6" customHeight="1" spans="1:15">
      <c r="A682" s="20" t="str">
        <f>IF(B682="户主",COUNTIF($B$5:B682,$B$5),"")</f>
        <v/>
      </c>
      <c r="B682" s="15" t="s">
        <v>22</v>
      </c>
      <c r="C682" s="15" t="s">
        <v>809</v>
      </c>
      <c r="D682" s="21">
        <v>27</v>
      </c>
      <c r="E682" s="15" t="s">
        <v>19</v>
      </c>
      <c r="F682" s="15" t="s">
        <v>31</v>
      </c>
      <c r="G682" s="18"/>
      <c r="H682" s="15" t="s">
        <v>800</v>
      </c>
      <c r="I682" s="15" t="s">
        <v>39</v>
      </c>
      <c r="J682" s="15"/>
      <c r="K682" s="15"/>
      <c r="L682" s="15"/>
      <c r="M682" s="15"/>
      <c r="N682" s="15"/>
      <c r="O682" s="15"/>
    </row>
    <row r="683" ht="12.6" customHeight="1" spans="1:251">
      <c r="A683" s="48" t="str">
        <f>IF(B683="户主",COUNTIF($B$5:B683,$B$5),"")</f>
        <v/>
      </c>
      <c r="B683" s="15" t="s">
        <v>22</v>
      </c>
      <c r="C683" s="15" t="s">
        <v>810</v>
      </c>
      <c r="D683" s="21">
        <v>27</v>
      </c>
      <c r="E683" s="15" t="s">
        <v>24</v>
      </c>
      <c r="F683" s="15" t="s">
        <v>46</v>
      </c>
      <c r="G683" s="18"/>
      <c r="H683" s="15" t="s">
        <v>800</v>
      </c>
      <c r="I683" s="15" t="s">
        <v>39</v>
      </c>
      <c r="J683" s="21"/>
      <c r="K683" s="15"/>
      <c r="L683" s="15"/>
      <c r="M683" s="15"/>
      <c r="N683" s="15"/>
      <c r="O683" s="15"/>
      <c r="IP683" s="5"/>
      <c r="IQ683" s="5"/>
    </row>
    <row r="684" ht="12.6" customHeight="1" spans="1:15">
      <c r="A684" s="20">
        <f>IF(B684="户主",COUNTIF($B$5:B684,$B$5),"")</f>
        <v>267</v>
      </c>
      <c r="B684" s="15" t="s">
        <v>17</v>
      </c>
      <c r="C684" s="15" t="s">
        <v>811</v>
      </c>
      <c r="D684" s="21">
        <v>47</v>
      </c>
      <c r="E684" s="15" t="s">
        <v>19</v>
      </c>
      <c r="F684" s="15" t="s">
        <v>17</v>
      </c>
      <c r="G684" s="18">
        <v>2</v>
      </c>
      <c r="H684" s="15" t="s">
        <v>800</v>
      </c>
      <c r="I684" s="15" t="s">
        <v>21</v>
      </c>
      <c r="J684" s="27">
        <f>G684*289</f>
        <v>578</v>
      </c>
      <c r="K684" s="15"/>
      <c r="L684" s="15"/>
      <c r="M684" s="15">
        <f>J684+L685</f>
        <v>665</v>
      </c>
      <c r="N684" s="15">
        <v>15</v>
      </c>
      <c r="O684" s="15">
        <f>M684*3+N684</f>
        <v>2010</v>
      </c>
    </row>
    <row r="685" ht="12.6" customHeight="1" spans="1:15">
      <c r="A685" s="20" t="str">
        <f>IF(B685="户主",COUNTIF($B$5:B685,$B$5),"")</f>
        <v/>
      </c>
      <c r="B685" s="15" t="s">
        <v>22</v>
      </c>
      <c r="C685" s="15" t="s">
        <v>812</v>
      </c>
      <c r="D685" s="21">
        <v>10</v>
      </c>
      <c r="E685" s="15" t="s">
        <v>19</v>
      </c>
      <c r="F685" s="15" t="s">
        <v>31</v>
      </c>
      <c r="G685" s="18"/>
      <c r="H685" s="15" t="s">
        <v>800</v>
      </c>
      <c r="I685" s="15" t="s">
        <v>21</v>
      </c>
      <c r="J685" s="15"/>
      <c r="K685" s="15">
        <v>3</v>
      </c>
      <c r="L685" s="40">
        <v>87</v>
      </c>
      <c r="M685" s="15"/>
      <c r="N685" s="15"/>
      <c r="O685" s="15"/>
    </row>
    <row r="686" ht="12.6" customHeight="1" spans="1:15">
      <c r="A686" s="20">
        <f>IF(B686="户主",COUNTIF($B$5:B686,$B$5),"")</f>
        <v>268</v>
      </c>
      <c r="B686" s="15" t="s">
        <v>17</v>
      </c>
      <c r="C686" s="15" t="s">
        <v>813</v>
      </c>
      <c r="D686" s="21">
        <v>40</v>
      </c>
      <c r="E686" s="15" t="s">
        <v>24</v>
      </c>
      <c r="F686" s="15" t="s">
        <v>17</v>
      </c>
      <c r="G686" s="18">
        <v>4</v>
      </c>
      <c r="H686" s="15" t="s">
        <v>814</v>
      </c>
      <c r="I686" s="15" t="s">
        <v>43</v>
      </c>
      <c r="J686" s="27">
        <f>G686*130</f>
        <v>520</v>
      </c>
      <c r="K686" s="15"/>
      <c r="L686" s="15"/>
      <c r="M686" s="15">
        <f>J686+L686+L687+L688+L689</f>
        <v>694</v>
      </c>
      <c r="N686" s="15">
        <v>15</v>
      </c>
      <c r="O686" s="15">
        <f>M686*3+N686</f>
        <v>2097</v>
      </c>
    </row>
    <row r="687" ht="12.6" customHeight="1" spans="1:15">
      <c r="A687" s="20" t="str">
        <f>IF(B687="户主",COUNTIF($B$5:B687,$B$5),"")</f>
        <v/>
      </c>
      <c r="B687" s="15" t="s">
        <v>22</v>
      </c>
      <c r="C687" s="15" t="s">
        <v>815</v>
      </c>
      <c r="D687" s="21">
        <v>12</v>
      </c>
      <c r="E687" s="15" t="s">
        <v>19</v>
      </c>
      <c r="F687" s="15" t="s">
        <v>31</v>
      </c>
      <c r="G687" s="18"/>
      <c r="H687" s="15" t="s">
        <v>814</v>
      </c>
      <c r="I687" s="15" t="s">
        <v>43</v>
      </c>
      <c r="J687" s="15"/>
      <c r="K687" s="15">
        <v>3</v>
      </c>
      <c r="L687" s="40">
        <v>87</v>
      </c>
      <c r="M687" s="15"/>
      <c r="N687" s="15"/>
      <c r="O687" s="15"/>
    </row>
    <row r="688" s="2" customFormat="1" ht="12.6" customHeight="1" spans="1:15">
      <c r="A688" s="20" t="str">
        <f>IF(B688="户主",COUNTIF($B$5:B688,$B$5),"")</f>
        <v/>
      </c>
      <c r="B688" s="15" t="s">
        <v>22</v>
      </c>
      <c r="C688" s="15" t="s">
        <v>816</v>
      </c>
      <c r="D688" s="21">
        <v>14</v>
      </c>
      <c r="E688" s="15" t="s">
        <v>24</v>
      </c>
      <c r="F688" s="15" t="s">
        <v>27</v>
      </c>
      <c r="G688" s="18"/>
      <c r="H688" s="15" t="s">
        <v>814</v>
      </c>
      <c r="I688" s="15" t="s">
        <v>43</v>
      </c>
      <c r="J688" s="15"/>
      <c r="K688" s="20">
        <v>3</v>
      </c>
      <c r="L688" s="20">
        <v>87</v>
      </c>
      <c r="M688" s="15"/>
      <c r="N688" s="15"/>
      <c r="O688" s="15"/>
    </row>
    <row r="689" ht="12.6" customHeight="1" spans="1:15">
      <c r="A689" s="20" t="str">
        <f>IF(B689="户主",COUNTIF($B$5:B689,$B$5),"")</f>
        <v/>
      </c>
      <c r="B689" s="15" t="s">
        <v>22</v>
      </c>
      <c r="C689" s="15" t="s">
        <v>817</v>
      </c>
      <c r="D689" s="21">
        <v>19</v>
      </c>
      <c r="E689" s="15" t="s">
        <v>24</v>
      </c>
      <c r="F689" s="15" t="s">
        <v>27</v>
      </c>
      <c r="G689" s="18"/>
      <c r="H689" s="15" t="s">
        <v>814</v>
      </c>
      <c r="I689" s="15" t="s">
        <v>43</v>
      </c>
      <c r="J689" s="15"/>
      <c r="K689" s="15"/>
      <c r="L689" s="15"/>
      <c r="M689" s="15"/>
      <c r="N689" s="15"/>
      <c r="O689" s="15"/>
    </row>
    <row r="690" ht="12.6" customHeight="1" spans="1:15">
      <c r="A690" s="20">
        <f>IF(B690="户主",COUNTIF($B$5:B690,$B$5),"")</f>
        <v>269</v>
      </c>
      <c r="B690" s="15" t="s">
        <v>17</v>
      </c>
      <c r="C690" s="15" t="s">
        <v>818</v>
      </c>
      <c r="D690" s="21">
        <v>59</v>
      </c>
      <c r="E690" s="15" t="s">
        <v>19</v>
      </c>
      <c r="F690" s="15" t="s">
        <v>17</v>
      </c>
      <c r="G690" s="18">
        <v>3</v>
      </c>
      <c r="H690" s="15" t="s">
        <v>814</v>
      </c>
      <c r="I690" s="15" t="s">
        <v>39</v>
      </c>
      <c r="J690" s="27">
        <f>G690*245</f>
        <v>735</v>
      </c>
      <c r="K690" s="15"/>
      <c r="L690" s="15"/>
      <c r="M690" s="15">
        <f>J690+L692</f>
        <v>735</v>
      </c>
      <c r="N690" s="15">
        <v>15</v>
      </c>
      <c r="O690" s="15">
        <f>M690*3+N690</f>
        <v>2220</v>
      </c>
    </row>
    <row r="691" ht="12.6" customHeight="1" spans="1:15">
      <c r="A691" s="20" t="str">
        <f>IF(B691="户主",COUNTIF($B$5:B691,$B$5),"")</f>
        <v/>
      </c>
      <c r="B691" s="15" t="s">
        <v>22</v>
      </c>
      <c r="C691" s="15" t="s">
        <v>819</v>
      </c>
      <c r="D691" s="21">
        <v>47</v>
      </c>
      <c r="E691" s="15" t="s">
        <v>24</v>
      </c>
      <c r="F691" s="15" t="s">
        <v>25</v>
      </c>
      <c r="G691" s="18"/>
      <c r="H691" s="15" t="s">
        <v>814</v>
      </c>
      <c r="I691" s="15" t="s">
        <v>39</v>
      </c>
      <c r="J691" s="15"/>
      <c r="K691" s="15"/>
      <c r="L691" s="15"/>
      <c r="M691" s="15"/>
      <c r="N691" s="15"/>
      <c r="O691" s="15"/>
    </row>
    <row r="692" ht="12.6" customHeight="1" spans="1:15">
      <c r="A692" s="20" t="str">
        <f>IF(B692="户主",COUNTIF($B$5:B692,$B$5),"")</f>
        <v/>
      </c>
      <c r="B692" s="15" t="s">
        <v>22</v>
      </c>
      <c r="C692" s="15" t="s">
        <v>820</v>
      </c>
      <c r="D692" s="21">
        <v>18</v>
      </c>
      <c r="E692" s="15" t="s">
        <v>24</v>
      </c>
      <c r="F692" s="15" t="s">
        <v>27</v>
      </c>
      <c r="G692" s="18"/>
      <c r="H692" s="15" t="s">
        <v>814</v>
      </c>
      <c r="I692" s="15" t="s">
        <v>39</v>
      </c>
      <c r="J692" s="15"/>
      <c r="K692" s="15"/>
      <c r="L692" s="40"/>
      <c r="M692" s="15"/>
      <c r="N692" s="15"/>
      <c r="O692" s="15"/>
    </row>
    <row r="693" ht="12.6" customHeight="1" spans="1:15">
      <c r="A693" s="20">
        <f>IF(B693="户主",COUNTIF($B$5:B693,$B$5),"")</f>
        <v>270</v>
      </c>
      <c r="B693" s="26" t="s">
        <v>17</v>
      </c>
      <c r="C693" s="20" t="s">
        <v>821</v>
      </c>
      <c r="D693" s="47">
        <v>66</v>
      </c>
      <c r="E693" s="26" t="s">
        <v>19</v>
      </c>
      <c r="F693" s="20" t="s">
        <v>17</v>
      </c>
      <c r="G693" s="48">
        <v>4</v>
      </c>
      <c r="H693" s="20" t="s">
        <v>822</v>
      </c>
      <c r="I693" s="15" t="s">
        <v>39</v>
      </c>
      <c r="J693" s="27">
        <f>G693*245</f>
        <v>980</v>
      </c>
      <c r="K693" s="20"/>
      <c r="L693" s="20"/>
      <c r="M693" s="15">
        <f>J693+L693+L694+L695+L696</f>
        <v>1183</v>
      </c>
      <c r="N693" s="15">
        <v>15</v>
      </c>
      <c r="O693" s="15">
        <f>M693*3+N693</f>
        <v>3564</v>
      </c>
    </row>
    <row r="694" ht="12.6" customHeight="1" spans="1:15">
      <c r="A694" s="20" t="str">
        <f>IF(B694="户主",COUNTIF($B$5:B694,$B$5),"")</f>
        <v/>
      </c>
      <c r="B694" s="20" t="s">
        <v>22</v>
      </c>
      <c r="C694" s="20" t="s">
        <v>823</v>
      </c>
      <c r="D694" s="47">
        <v>63</v>
      </c>
      <c r="E694" s="26" t="s">
        <v>24</v>
      </c>
      <c r="F694" s="20" t="s">
        <v>83</v>
      </c>
      <c r="G694" s="48"/>
      <c r="H694" s="20" t="s">
        <v>822</v>
      </c>
      <c r="I694" s="15" t="s">
        <v>39</v>
      </c>
      <c r="J694" s="20"/>
      <c r="K694" s="20">
        <v>4</v>
      </c>
      <c r="L694" s="20">
        <v>145</v>
      </c>
      <c r="M694" s="15"/>
      <c r="N694" s="15"/>
      <c r="O694" s="15"/>
    </row>
    <row r="695" ht="12.6" customHeight="1" spans="1:15">
      <c r="A695" s="20" t="str">
        <f>IF(B695="户主",COUNTIF($B$5:B695,$B$5),"")</f>
        <v/>
      </c>
      <c r="B695" s="20" t="s">
        <v>22</v>
      </c>
      <c r="C695" s="20" t="s">
        <v>824</v>
      </c>
      <c r="D695" s="47">
        <v>31</v>
      </c>
      <c r="E695" s="26" t="s">
        <v>19</v>
      </c>
      <c r="F695" s="20" t="s">
        <v>155</v>
      </c>
      <c r="G695" s="48"/>
      <c r="H695" s="20" t="s">
        <v>822</v>
      </c>
      <c r="I695" s="15" t="s">
        <v>39</v>
      </c>
      <c r="J695" s="20"/>
      <c r="K695" s="20"/>
      <c r="L695" s="20"/>
      <c r="M695" s="15"/>
      <c r="N695" s="15"/>
      <c r="O695" s="15"/>
    </row>
    <row r="696" ht="12.6" customHeight="1" spans="1:251">
      <c r="A696" s="48" t="str">
        <f>IF(B696="户主",COUNTIF($B$5:B696,$B$5),"")</f>
        <v/>
      </c>
      <c r="B696" s="15" t="s">
        <v>22</v>
      </c>
      <c r="C696" s="15" t="s">
        <v>148</v>
      </c>
      <c r="D696" s="21">
        <v>87</v>
      </c>
      <c r="E696" s="15" t="s">
        <v>24</v>
      </c>
      <c r="F696" s="15" t="s">
        <v>149</v>
      </c>
      <c r="G696" s="18"/>
      <c r="H696" s="15" t="s">
        <v>822</v>
      </c>
      <c r="I696" s="15" t="s">
        <v>39</v>
      </c>
      <c r="J696" s="21"/>
      <c r="K696" s="15">
        <v>2</v>
      </c>
      <c r="L696" s="15">
        <v>58</v>
      </c>
      <c r="M696" s="15"/>
      <c r="N696" s="15"/>
      <c r="O696" s="20"/>
      <c r="IP696" s="5"/>
      <c r="IQ696" s="5"/>
    </row>
    <row r="697" s="2" customFormat="1" ht="12.6" customHeight="1" spans="1:15">
      <c r="A697" s="20">
        <f>IF(B697="户主",COUNTIF($B$5:B697,$B$5),"")</f>
        <v>271</v>
      </c>
      <c r="B697" s="15" t="s">
        <v>17</v>
      </c>
      <c r="C697" s="15" t="s">
        <v>825</v>
      </c>
      <c r="D697" s="21">
        <v>70</v>
      </c>
      <c r="E697" s="15" t="s">
        <v>19</v>
      </c>
      <c r="F697" s="15" t="s">
        <v>17</v>
      </c>
      <c r="G697" s="18">
        <v>2</v>
      </c>
      <c r="H697" s="15" t="s">
        <v>822</v>
      </c>
      <c r="I697" s="15" t="s">
        <v>43</v>
      </c>
      <c r="J697" s="27">
        <f>G697*130</f>
        <v>260</v>
      </c>
      <c r="K697" s="15">
        <v>2</v>
      </c>
      <c r="L697" s="15">
        <v>58</v>
      </c>
      <c r="M697" s="15">
        <f>J697+L697+L698</f>
        <v>318</v>
      </c>
      <c r="N697" s="15">
        <v>15</v>
      </c>
      <c r="O697" s="15">
        <f>M697*3+N697</f>
        <v>969</v>
      </c>
    </row>
    <row r="698" ht="12.6" customHeight="1" spans="1:15">
      <c r="A698" s="20" t="str">
        <f>IF(B698="户主",COUNTIF($B$5:B698,$B$5),"")</f>
        <v/>
      </c>
      <c r="B698" s="15" t="s">
        <v>22</v>
      </c>
      <c r="C698" s="15" t="s">
        <v>826</v>
      </c>
      <c r="D698" s="21">
        <v>44</v>
      </c>
      <c r="E698" s="15" t="s">
        <v>19</v>
      </c>
      <c r="F698" s="15" t="s">
        <v>88</v>
      </c>
      <c r="G698" s="18"/>
      <c r="H698" s="15" t="s">
        <v>822</v>
      </c>
      <c r="I698" s="15" t="s">
        <v>43</v>
      </c>
      <c r="J698" s="15"/>
      <c r="K698" s="15"/>
      <c r="L698" s="15"/>
      <c r="M698" s="15"/>
      <c r="N698" s="15"/>
      <c r="O698" s="15"/>
    </row>
    <row r="699" ht="12.6" customHeight="1" spans="1:15">
      <c r="A699" s="20">
        <f>IF(B699="户主",COUNTIF($B$5:B699,$B$5),"")</f>
        <v>272</v>
      </c>
      <c r="B699" s="15" t="s">
        <v>17</v>
      </c>
      <c r="C699" s="15" t="s">
        <v>827</v>
      </c>
      <c r="D699" s="21">
        <v>49</v>
      </c>
      <c r="E699" s="15" t="s">
        <v>19</v>
      </c>
      <c r="F699" s="15" t="s">
        <v>17</v>
      </c>
      <c r="G699" s="18">
        <v>1</v>
      </c>
      <c r="H699" s="15" t="s">
        <v>822</v>
      </c>
      <c r="I699" s="15" t="s">
        <v>21</v>
      </c>
      <c r="J699" s="27">
        <f>G699*289</f>
        <v>289</v>
      </c>
      <c r="K699" s="15"/>
      <c r="L699" s="15"/>
      <c r="M699" s="15">
        <f>J699+L699</f>
        <v>289</v>
      </c>
      <c r="N699" s="15">
        <v>15</v>
      </c>
      <c r="O699" s="15">
        <f>M699*3+N699</f>
        <v>882</v>
      </c>
    </row>
    <row r="700" s="2" customFormat="1" ht="12.6" customHeight="1" spans="1:15">
      <c r="A700" s="20">
        <f>IF(B700="户主",COUNTIF($B$5:B700,$B$5),"")</f>
        <v>273</v>
      </c>
      <c r="B700" s="15" t="s">
        <v>17</v>
      </c>
      <c r="C700" s="15" t="s">
        <v>828</v>
      </c>
      <c r="D700" s="21">
        <v>74</v>
      </c>
      <c r="E700" s="15" t="s">
        <v>24</v>
      </c>
      <c r="F700" s="15" t="s">
        <v>17</v>
      </c>
      <c r="G700" s="18">
        <v>1</v>
      </c>
      <c r="H700" s="15" t="s">
        <v>822</v>
      </c>
      <c r="I700" s="15" t="s">
        <v>21</v>
      </c>
      <c r="J700" s="27">
        <f>G700*289</f>
        <v>289</v>
      </c>
      <c r="K700" s="15">
        <v>2</v>
      </c>
      <c r="L700" s="15">
        <v>58</v>
      </c>
      <c r="M700" s="15">
        <f>J700+L700</f>
        <v>347</v>
      </c>
      <c r="N700" s="15">
        <v>15</v>
      </c>
      <c r="O700" s="15">
        <f>M700*3+N700</f>
        <v>1056</v>
      </c>
    </row>
    <row r="701" ht="12.6" customHeight="1" spans="1:15">
      <c r="A701" s="20">
        <f>IF(B701="户主",COUNTIF($B$5:B701,$B$5),"")</f>
        <v>274</v>
      </c>
      <c r="B701" s="15" t="s">
        <v>17</v>
      </c>
      <c r="C701" s="15" t="s">
        <v>829</v>
      </c>
      <c r="D701" s="21">
        <v>66</v>
      </c>
      <c r="E701" s="15" t="s">
        <v>24</v>
      </c>
      <c r="F701" s="15" t="s">
        <v>17</v>
      </c>
      <c r="G701" s="18">
        <v>1</v>
      </c>
      <c r="H701" s="15" t="s">
        <v>822</v>
      </c>
      <c r="I701" s="15" t="s">
        <v>21</v>
      </c>
      <c r="J701" s="27">
        <f>G701*289</f>
        <v>289</v>
      </c>
      <c r="K701" s="15"/>
      <c r="L701" s="15"/>
      <c r="M701" s="15">
        <f>J701+L701</f>
        <v>289</v>
      </c>
      <c r="N701" s="15">
        <v>15</v>
      </c>
      <c r="O701" s="15">
        <f>M701*3+N701</f>
        <v>882</v>
      </c>
    </row>
    <row r="702" ht="12.6" customHeight="1" spans="1:15">
      <c r="A702" s="20">
        <f>IF(B702="户主",COUNTIF($B$5:B702,$B$5),"")</f>
        <v>275</v>
      </c>
      <c r="B702" s="15" t="s">
        <v>17</v>
      </c>
      <c r="C702" s="15" t="s">
        <v>830</v>
      </c>
      <c r="D702" s="21">
        <v>43</v>
      </c>
      <c r="E702" s="15" t="s">
        <v>19</v>
      </c>
      <c r="F702" s="15" t="s">
        <v>17</v>
      </c>
      <c r="G702" s="18">
        <v>2</v>
      </c>
      <c r="H702" s="15" t="s">
        <v>822</v>
      </c>
      <c r="I702" s="15" t="s">
        <v>39</v>
      </c>
      <c r="J702" s="27">
        <f>G702*245</f>
        <v>490</v>
      </c>
      <c r="K702" s="15"/>
      <c r="L702" s="15"/>
      <c r="M702" s="15">
        <f>J702+L703</f>
        <v>548</v>
      </c>
      <c r="N702" s="15">
        <v>15</v>
      </c>
      <c r="O702" s="15">
        <f>M702*3+N702</f>
        <v>1659</v>
      </c>
    </row>
    <row r="703" ht="12.6" customHeight="1" spans="1:15">
      <c r="A703" s="20" t="str">
        <f>IF(B703="户主",COUNTIF($B$5:B703,$B$5),"")</f>
        <v/>
      </c>
      <c r="B703" s="15" t="s">
        <v>22</v>
      </c>
      <c r="C703" s="15" t="s">
        <v>831</v>
      </c>
      <c r="D703" s="21">
        <v>80</v>
      </c>
      <c r="E703" s="15" t="s">
        <v>24</v>
      </c>
      <c r="F703" s="15" t="s">
        <v>149</v>
      </c>
      <c r="G703" s="18"/>
      <c r="H703" s="15" t="s">
        <v>822</v>
      </c>
      <c r="I703" s="15" t="s">
        <v>39</v>
      </c>
      <c r="J703" s="15"/>
      <c r="K703" s="15">
        <v>2</v>
      </c>
      <c r="L703" s="15">
        <v>58</v>
      </c>
      <c r="M703" s="15"/>
      <c r="N703" s="15"/>
      <c r="O703" s="15"/>
    </row>
    <row r="704" ht="12.6" customHeight="1" spans="1:15">
      <c r="A704" s="20">
        <f>IF(B704="户主",COUNTIF($B$5:B704,$B$5),"")</f>
        <v>276</v>
      </c>
      <c r="B704" s="15" t="s">
        <v>17</v>
      </c>
      <c r="C704" s="15" t="s">
        <v>832</v>
      </c>
      <c r="D704" s="21">
        <v>34</v>
      </c>
      <c r="E704" s="15" t="s">
        <v>19</v>
      </c>
      <c r="F704" s="15" t="s">
        <v>17</v>
      </c>
      <c r="G704" s="18">
        <v>2</v>
      </c>
      <c r="H704" s="15" t="s">
        <v>822</v>
      </c>
      <c r="I704" s="15" t="s">
        <v>21</v>
      </c>
      <c r="J704" s="27">
        <f>G704*289</f>
        <v>578</v>
      </c>
      <c r="K704" s="15"/>
      <c r="L704" s="15"/>
      <c r="M704" s="15">
        <f>J704+L705</f>
        <v>665</v>
      </c>
      <c r="N704" s="15">
        <v>15</v>
      </c>
      <c r="O704" s="15">
        <f>M704*3+N704</f>
        <v>2010</v>
      </c>
    </row>
    <row r="705" ht="12.6" customHeight="1" spans="1:15">
      <c r="A705" s="20" t="str">
        <f>IF(B705="户主",COUNTIF($B$5:B705,$B$5),"")</f>
        <v/>
      </c>
      <c r="B705" s="15" t="s">
        <v>22</v>
      </c>
      <c r="C705" s="15" t="s">
        <v>833</v>
      </c>
      <c r="D705" s="21">
        <v>8</v>
      </c>
      <c r="E705" s="15" t="s">
        <v>24</v>
      </c>
      <c r="F705" s="15" t="s">
        <v>27</v>
      </c>
      <c r="G705" s="18"/>
      <c r="H705" s="15" t="s">
        <v>822</v>
      </c>
      <c r="I705" s="15" t="s">
        <v>21</v>
      </c>
      <c r="J705" s="15"/>
      <c r="K705" s="15">
        <v>3</v>
      </c>
      <c r="L705" s="40">
        <v>87</v>
      </c>
      <c r="M705" s="15"/>
      <c r="N705" s="15"/>
      <c r="O705" s="15"/>
    </row>
    <row r="706" ht="12.6" customHeight="1" spans="1:15">
      <c r="A706" s="20">
        <f>IF(B706="户主",COUNTIF($B$5:B706,$B$5),"")</f>
        <v>277</v>
      </c>
      <c r="B706" s="15" t="s">
        <v>17</v>
      </c>
      <c r="C706" s="15" t="s">
        <v>834</v>
      </c>
      <c r="D706" s="21">
        <v>54</v>
      </c>
      <c r="E706" s="15" t="s">
        <v>19</v>
      </c>
      <c r="F706" s="15" t="s">
        <v>17</v>
      </c>
      <c r="G706" s="18">
        <v>1</v>
      </c>
      <c r="H706" s="15" t="s">
        <v>822</v>
      </c>
      <c r="I706" s="15" t="s">
        <v>21</v>
      </c>
      <c r="J706" s="27">
        <f>G706*289</f>
        <v>289</v>
      </c>
      <c r="K706" s="15"/>
      <c r="L706" s="15"/>
      <c r="M706" s="15">
        <f>J706+L706</f>
        <v>289</v>
      </c>
      <c r="N706" s="15">
        <v>15</v>
      </c>
      <c r="O706" s="15">
        <f>M706*3+N706</f>
        <v>882</v>
      </c>
    </row>
    <row r="707" ht="12.6" customHeight="1" spans="1:15">
      <c r="A707" s="20">
        <f>IF(B707="户主",COUNTIF($B$5:B707,$B$5),"")</f>
        <v>278</v>
      </c>
      <c r="B707" s="17" t="s">
        <v>17</v>
      </c>
      <c r="C707" s="15" t="s">
        <v>835</v>
      </c>
      <c r="D707" s="21">
        <v>60</v>
      </c>
      <c r="E707" s="15" t="s">
        <v>24</v>
      </c>
      <c r="F707" s="17" t="s">
        <v>17</v>
      </c>
      <c r="G707" s="18">
        <v>3</v>
      </c>
      <c r="H707" s="17" t="s">
        <v>800</v>
      </c>
      <c r="I707" s="15" t="s">
        <v>39</v>
      </c>
      <c r="J707" s="27">
        <f>G707*245</f>
        <v>735</v>
      </c>
      <c r="K707" s="15"/>
      <c r="L707" s="17"/>
      <c r="M707" s="15">
        <f>J707+L708+L709</f>
        <v>1025</v>
      </c>
      <c r="N707" s="15">
        <v>15</v>
      </c>
      <c r="O707" s="15">
        <f>M707*3+N707</f>
        <v>3090</v>
      </c>
    </row>
    <row r="708" ht="12.6" customHeight="1" spans="1:15">
      <c r="A708" s="20" t="str">
        <f>IF(B708="户主",COUNTIF($B$5:B708,$B$5),"")</f>
        <v/>
      </c>
      <c r="B708" s="17" t="s">
        <v>22</v>
      </c>
      <c r="C708" s="15" t="s">
        <v>836</v>
      </c>
      <c r="D708" s="21">
        <v>63</v>
      </c>
      <c r="E708" s="15" t="s">
        <v>24</v>
      </c>
      <c r="F708" s="17" t="s">
        <v>25</v>
      </c>
      <c r="G708" s="18"/>
      <c r="H708" s="17" t="s">
        <v>800</v>
      </c>
      <c r="I708" s="15" t="s">
        <v>39</v>
      </c>
      <c r="J708" s="17"/>
      <c r="K708" s="15">
        <v>4</v>
      </c>
      <c r="L708" s="15">
        <v>145</v>
      </c>
      <c r="M708" s="15"/>
      <c r="N708" s="17"/>
      <c r="O708" s="15"/>
    </row>
    <row r="709" ht="12.6" customHeight="1" spans="1:15">
      <c r="A709" s="20" t="str">
        <f>IF(B709="户主",COUNTIF($B$5:B709,$B$5),"")</f>
        <v/>
      </c>
      <c r="B709" s="17" t="s">
        <v>22</v>
      </c>
      <c r="C709" s="15" t="s">
        <v>837</v>
      </c>
      <c r="D709" s="21">
        <v>32</v>
      </c>
      <c r="E709" s="15" t="s">
        <v>19</v>
      </c>
      <c r="F709" s="17" t="s">
        <v>31</v>
      </c>
      <c r="G709" s="18"/>
      <c r="H709" s="17" t="s">
        <v>800</v>
      </c>
      <c r="I709" s="15" t="s">
        <v>39</v>
      </c>
      <c r="J709" s="17"/>
      <c r="K709" s="15">
        <v>6</v>
      </c>
      <c r="L709" s="20">
        <v>145</v>
      </c>
      <c r="M709" s="15"/>
      <c r="N709" s="17"/>
      <c r="O709" s="15"/>
    </row>
    <row r="710" s="4" customFormat="1" ht="12.6" customHeight="1" spans="1:37">
      <c r="A710" s="20">
        <f>IF(B710="户主",COUNTIF($B$5:B710,$B$5),"")</f>
        <v>279</v>
      </c>
      <c r="B710" s="36" t="s">
        <v>17</v>
      </c>
      <c r="C710" s="36" t="s">
        <v>838</v>
      </c>
      <c r="D710" s="88">
        <v>51</v>
      </c>
      <c r="E710" s="36" t="s">
        <v>19</v>
      </c>
      <c r="F710" s="36" t="s">
        <v>17</v>
      </c>
      <c r="G710" s="37">
        <v>4</v>
      </c>
      <c r="H710" s="36" t="s">
        <v>779</v>
      </c>
      <c r="I710" s="4" t="s">
        <v>39</v>
      </c>
      <c r="J710" s="43">
        <f>G710*245</f>
        <v>980</v>
      </c>
      <c r="K710" s="36">
        <v>6</v>
      </c>
      <c r="L710" s="36">
        <v>145</v>
      </c>
      <c r="M710" s="42">
        <f>J710+L710</f>
        <v>1125</v>
      </c>
      <c r="N710" s="44">
        <v>15</v>
      </c>
      <c r="O710" s="36">
        <f>M710*3+N710</f>
        <v>3390</v>
      </c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</row>
    <row r="711" s="4" customFormat="1" ht="12.6" customHeight="1" spans="1:37">
      <c r="A711" s="20" t="str">
        <f>IF(B711="户主",COUNTIF($B$5:B711,$B$5),"")</f>
        <v/>
      </c>
      <c r="B711" s="36" t="s">
        <v>22</v>
      </c>
      <c r="C711" s="36" t="s">
        <v>839</v>
      </c>
      <c r="D711" s="88">
        <v>45</v>
      </c>
      <c r="E711" s="36" t="s">
        <v>24</v>
      </c>
      <c r="F711" s="36" t="s">
        <v>25</v>
      </c>
      <c r="G711" s="37"/>
      <c r="H711" s="36" t="s">
        <v>779</v>
      </c>
      <c r="I711" s="4" t="s">
        <v>39</v>
      </c>
      <c r="J711" s="43"/>
      <c r="K711" s="36"/>
      <c r="L711" s="36"/>
      <c r="M711" s="42" t="str">
        <f>IF(F711&lt;&gt;"户主","",IF(F712&lt;&gt;"户主",IF(F713&lt;&gt;"户主",IF(#REF!&lt;&gt;"户主",IF(#REF!&lt;&gt;"户主",IF(#REF!&lt;&gt;"户主",IF(F714&lt;&gt;"户主",IF(F715&lt;&gt;"户主",“”,J711+L711+L712+L713+#REF!+#REF!+#REF!+L714),J711+L711+L712+L713+#REF!+#REF!+#REF!),J711+L711+L712+L713+#REF!+#REF!),J711+L711+L712+L713+#REF!),J711+L711+L712+L713),J711+L711+L712),J711+L711))</f>
        <v/>
      </c>
      <c r="N711" s="46"/>
      <c r="O711" s="36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</row>
    <row r="712" s="4" customFormat="1" ht="12.6" customHeight="1" spans="1:37">
      <c r="A712" s="20" t="str">
        <f>IF(B712="户主",COUNTIF($B$5:B712,$B$5),"")</f>
        <v/>
      </c>
      <c r="B712" s="36" t="s">
        <v>22</v>
      </c>
      <c r="C712" s="36" t="s">
        <v>840</v>
      </c>
      <c r="D712" s="88">
        <v>23</v>
      </c>
      <c r="E712" s="36" t="s">
        <v>19</v>
      </c>
      <c r="F712" s="36" t="s">
        <v>85</v>
      </c>
      <c r="G712" s="37"/>
      <c r="H712" s="36" t="s">
        <v>779</v>
      </c>
      <c r="I712" s="4" t="s">
        <v>39</v>
      </c>
      <c r="J712" s="43" t="str">
        <f>IF(I712=1,G712*289,IF(I712=2,G712*245,IF(I712=3,G712*130,"")))</f>
        <v/>
      </c>
      <c r="K712" s="36"/>
      <c r="L712" s="36"/>
      <c r="M712" s="42" t="str">
        <f>IF(F712&lt;&gt;"户主","",IF(F713&lt;&gt;"户主",IF(#REF!&lt;&gt;"户主",IF(#REF!&lt;&gt;"户主",IF(#REF!&lt;&gt;"户主",IF(F714&lt;&gt;"户主",IF(F715&lt;&gt;"户主",IF(F716&lt;&gt;"户主",“”,J712+L712+L713+#REF!+#REF!+#REF!+L714+L715),J712+L712+L713+#REF!+#REF!+#REF!+L714),J712+L712+L713+#REF!+#REF!+#REF!),J712+L712+L713+#REF!+#REF!),J712+L712+L713+#REF!),J712+L712+L713),J712+L712))</f>
        <v/>
      </c>
      <c r="N712" s="46"/>
      <c r="O712" s="36" t="s">
        <v>179</v>
      </c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</row>
    <row r="713" s="4" customFormat="1" ht="12.6" customHeight="1" spans="1:37">
      <c r="A713" s="20" t="str">
        <f>IF(B713="户主",COUNTIF($B$5:B713,$B$5),"")</f>
        <v/>
      </c>
      <c r="B713" s="36" t="s">
        <v>22</v>
      </c>
      <c r="C713" s="36" t="s">
        <v>841</v>
      </c>
      <c r="D713" s="88">
        <v>16</v>
      </c>
      <c r="E713" s="36" t="s">
        <v>19</v>
      </c>
      <c r="F713" s="36" t="s">
        <v>85</v>
      </c>
      <c r="G713" s="37"/>
      <c r="H713" s="36" t="s">
        <v>779</v>
      </c>
      <c r="I713" s="42" t="s">
        <v>39</v>
      </c>
      <c r="J713" s="43"/>
      <c r="K713" s="36"/>
      <c r="L713" s="36"/>
      <c r="M713" s="42" t="str">
        <f>IF(F713&lt;&gt;"户主","",IF(#REF!&lt;&gt;"户主",IF(#REF!&lt;&gt;"户主",IF(#REF!&lt;&gt;"户主",IF(F714&lt;&gt;"户主",IF(F715&lt;&gt;"户主",IF(F716&lt;&gt;"户主",IF(F717&lt;&gt;"户主",“”,J713+L713+#REF!+#REF!+#REF!+L714+L715+L716),J713+L713+#REF!+#REF!+#REF!+L714+L715),J713+L713+#REF!+#REF!+#REF!+L714),J713+L713+#REF!+#REF!+#REF!),J713+L713+#REF!+#REF!),J713+L713+#REF!),J713+L713))</f>
        <v/>
      </c>
      <c r="N713" s="46"/>
      <c r="O713" s="36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</row>
    <row r="714" s="4" customFormat="1" ht="12.6" customHeight="1" spans="1:37">
      <c r="A714" s="20">
        <f>IF(B714="户主",COUNTIF($B$5:B714,$B$5),"")</f>
        <v>280</v>
      </c>
      <c r="B714" s="36" t="s">
        <v>17</v>
      </c>
      <c r="C714" s="42" t="s">
        <v>842</v>
      </c>
      <c r="D714" s="88">
        <v>68</v>
      </c>
      <c r="E714" s="36" t="s">
        <v>19</v>
      </c>
      <c r="F714" s="36" t="s">
        <v>17</v>
      </c>
      <c r="G714" s="37">
        <v>2</v>
      </c>
      <c r="H714" s="36" t="s">
        <v>800</v>
      </c>
      <c r="I714" s="42" t="s">
        <v>21</v>
      </c>
      <c r="J714" s="43">
        <f>G714*289</f>
        <v>578</v>
      </c>
      <c r="K714" s="36"/>
      <c r="L714" s="36"/>
      <c r="M714" s="42">
        <f>IF(F714&lt;&gt;"户主","",IF(F715&lt;&gt;"户主",IF(F716&lt;&gt;"户主",IF(F717&lt;&gt;"户主",IF(#REF!&lt;&gt;"户主",IF(F718&lt;&gt;"户主",IF(F719&lt;&gt;"户主",IF(F720&lt;&gt;"户主",“”,J714+L714+L715+L716+L717+#REF!+L718+L719),J714+L714+L715+L716+L717+#REF!+L718),J714+L714+L715+L716+L717+#REF!),J714+L714+L715+L716+L717),J714+L714+L715+L716),J714+L714+L715),J714+L714))</f>
        <v>578</v>
      </c>
      <c r="N714" s="44">
        <v>15</v>
      </c>
      <c r="O714" s="36">
        <f>M714*3+N714</f>
        <v>1749</v>
      </c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</row>
    <row r="715" s="4" customFormat="1" ht="12.6" customHeight="1" spans="1:37">
      <c r="A715" s="20" t="str">
        <f>IF(B715="户主",COUNTIF($B$5:B715,$B$5),"")</f>
        <v/>
      </c>
      <c r="B715" s="36" t="s">
        <v>22</v>
      </c>
      <c r="C715" s="42" t="s">
        <v>843</v>
      </c>
      <c r="D715" s="88">
        <v>65</v>
      </c>
      <c r="E715" s="36" t="s">
        <v>24</v>
      </c>
      <c r="F715" s="36" t="s">
        <v>25</v>
      </c>
      <c r="G715" s="37"/>
      <c r="H715" s="36" t="s">
        <v>800</v>
      </c>
      <c r="I715" s="42" t="s">
        <v>21</v>
      </c>
      <c r="J715" s="43"/>
      <c r="K715" s="36"/>
      <c r="L715" s="36"/>
      <c r="M715" s="42" t="str">
        <f>IF(F715&lt;&gt;"户主","",IF(F716&lt;&gt;"户主",IF(F717&lt;&gt;"户主",IF(#REF!&lt;&gt;"户主",IF(F718&lt;&gt;"户主",IF(F719&lt;&gt;"户主",IF(F720&lt;&gt;"户主",IF(F721&lt;&gt;"户主",“”,J715+L715+L716+L717+#REF!+L718+L719+L720),J715+L715+L716+L717+#REF!+L718+L719),J715+L715+L716+L717+#REF!+L718),J715+L715+L716+L717+#REF!),J715+L715+L716+L717),J715+L715+L716),J715+L715))</f>
        <v/>
      </c>
      <c r="N715" s="46"/>
      <c r="O715" s="36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</row>
    <row r="716" s="4" customFormat="1" ht="12.6" customHeight="1" spans="1:37">
      <c r="A716" s="20">
        <f>IF(B716="户主",COUNTIF($B$5:B716,$B$5),"")</f>
        <v>281</v>
      </c>
      <c r="B716" s="36" t="s">
        <v>17</v>
      </c>
      <c r="C716" s="42" t="s">
        <v>844</v>
      </c>
      <c r="D716" s="88">
        <v>54</v>
      </c>
      <c r="E716" s="36" t="s">
        <v>19</v>
      </c>
      <c r="F716" s="36" t="s">
        <v>17</v>
      </c>
      <c r="G716" s="37">
        <v>1</v>
      </c>
      <c r="H716" s="36" t="s">
        <v>800</v>
      </c>
      <c r="I716" s="42" t="s">
        <v>39</v>
      </c>
      <c r="J716" s="43">
        <f>G716*245</f>
        <v>245</v>
      </c>
      <c r="K716" s="36"/>
      <c r="L716" s="36"/>
      <c r="M716" s="42">
        <f>IF(F716&lt;&gt;"户主","",IF(F717&lt;&gt;"户主",IF(#REF!&lt;&gt;"户主",IF(F718&lt;&gt;"户主",IF(F719&lt;&gt;"户主",IF(F720&lt;&gt;"户主",IF(F721&lt;&gt;"户主",IF(F722&lt;&gt;"户主",“”,J716+L716+L717+#REF!+L718+L719+L720+L721),J716+L716+L717+#REF!+L718+L719+L720),J716+L716+L717+#REF!+L718+L719),J716+L716+L717+#REF!+L718),J716+L716+L717+#REF!),J716+L716+L717),J716+L716))</f>
        <v>245</v>
      </c>
      <c r="N716" s="44">
        <v>15</v>
      </c>
      <c r="O716" s="36">
        <f>M716*3+N716</f>
        <v>750</v>
      </c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</row>
    <row r="717" s="4" customFormat="1" ht="12.6" customHeight="1" spans="1:37">
      <c r="A717" s="20">
        <f>IF(B717="户主",COUNTIF($B$5:B717,$B$5),"")</f>
        <v>282</v>
      </c>
      <c r="B717" s="36" t="s">
        <v>17</v>
      </c>
      <c r="C717" s="36" t="s">
        <v>845</v>
      </c>
      <c r="D717" s="22">
        <v>48</v>
      </c>
      <c r="E717" s="36" t="s">
        <v>24</v>
      </c>
      <c r="F717" s="36" t="s">
        <v>17</v>
      </c>
      <c r="G717" s="37">
        <v>1</v>
      </c>
      <c r="H717" s="36" t="s">
        <v>822</v>
      </c>
      <c r="I717" s="42" t="s">
        <v>39</v>
      </c>
      <c r="J717" s="43">
        <f>G717*245</f>
        <v>245</v>
      </c>
      <c r="K717" s="36"/>
      <c r="L717" s="36"/>
      <c r="M717" s="42">
        <f>IF(F717&lt;&gt;"户主","",IF(F718&lt;&gt;"户主",IF(#REF!&lt;&gt;"户主",IF(F719&lt;&gt;"户主",IF(F720&lt;&gt;"户主",IF(F721&lt;&gt;"户主",IF(F722&lt;&gt;"户主",IF(#REF!&lt;&gt;"户主",“”,J717+L717+L718+#REF!+L719+L720+L721+L722),J717+L717+L718+#REF!+L719+L720+L721),J717+L717+L718+#REF!+L719+L720),J717+L717+L718+#REF!+L719),J717+L717+L718+#REF!),J717+L717+L718),J717+L717))</f>
        <v>245</v>
      </c>
      <c r="N717" s="44">
        <v>15</v>
      </c>
      <c r="O717" s="36">
        <f>M717*3+N717</f>
        <v>750</v>
      </c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</row>
    <row r="718" s="4" customFormat="1" ht="12.6" customHeight="1" spans="1:37">
      <c r="A718" s="20">
        <f>IF(B718="户主",COUNTIF($B$5:B718,$B$5),"")</f>
        <v>283</v>
      </c>
      <c r="B718" s="36" t="s">
        <v>17</v>
      </c>
      <c r="C718" s="42" t="s">
        <v>846</v>
      </c>
      <c r="D718" s="88">
        <v>78</v>
      </c>
      <c r="E718" s="36" t="s">
        <v>19</v>
      </c>
      <c r="F718" s="36" t="s">
        <v>17</v>
      </c>
      <c r="G718" s="37">
        <v>5</v>
      </c>
      <c r="H718" s="36" t="s">
        <v>814</v>
      </c>
      <c r="I718" s="42" t="s">
        <v>43</v>
      </c>
      <c r="J718" s="43">
        <f>G718*130</f>
        <v>650</v>
      </c>
      <c r="K718" s="36">
        <v>2</v>
      </c>
      <c r="L718" s="36">
        <v>58</v>
      </c>
      <c r="M718" s="42">
        <f>J718+L718+L719+L722</f>
        <v>853</v>
      </c>
      <c r="N718" s="44">
        <v>15</v>
      </c>
      <c r="O718" s="36">
        <f>M718*3+N718</f>
        <v>2574</v>
      </c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</row>
    <row r="719" s="4" customFormat="1" ht="12.6" customHeight="1" spans="1:37">
      <c r="A719" s="20" t="str">
        <f>IF(B719="户主",COUNTIF($B$5:B719,$B$5),"")</f>
        <v/>
      </c>
      <c r="B719" s="36" t="s">
        <v>22</v>
      </c>
      <c r="C719" s="42" t="s">
        <v>847</v>
      </c>
      <c r="D719" s="88">
        <v>73</v>
      </c>
      <c r="E719" s="36" t="s">
        <v>24</v>
      </c>
      <c r="F719" s="36" t="s">
        <v>25</v>
      </c>
      <c r="G719" s="37"/>
      <c r="H719" s="36" t="s">
        <v>814</v>
      </c>
      <c r="I719" s="42" t="s">
        <v>43</v>
      </c>
      <c r="J719" s="43" t="str">
        <f t="shared" ref="J719:J722" si="10">IF(I719=1,G719*289,IF(I719=2,G719*245,IF(I719=3,G719*130,"")))</f>
        <v/>
      </c>
      <c r="K719" s="36">
        <v>2</v>
      </c>
      <c r="L719" s="36">
        <v>58</v>
      </c>
      <c r="M719" s="42" t="str">
        <f>IF(F719&lt;&gt;"户主","",IF(F720&lt;&gt;"户主",IF(F721&lt;&gt;"户主",IF(F722&lt;&gt;"户主",IF(#REF!&lt;&gt;"户主",IF(#REF!&lt;&gt;"户主",IF(#REF!&lt;&gt;"户主",IF(F723&lt;&gt;"户主",“”,J719+L719+L720+L721+L722+#REF!+#REF!+#REF!),J719+L719+L720+L721+L722+#REF!+#REF!),J719+L719+L720+L721+L722+#REF!),J719+L719+L720+L721+L722),J719+L719+L720+L721),J719+L719+L720),J719+L719))</f>
        <v/>
      </c>
      <c r="N719" s="46"/>
      <c r="O719" s="36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</row>
    <row r="720" s="4" customFormat="1" ht="12.6" customHeight="1" spans="1:37">
      <c r="A720" s="20" t="str">
        <f>IF(B720="户主",COUNTIF($B$5:B720,$B$5),"")</f>
        <v/>
      </c>
      <c r="B720" s="36" t="s">
        <v>22</v>
      </c>
      <c r="C720" s="42" t="s">
        <v>848</v>
      </c>
      <c r="D720" s="88">
        <v>50</v>
      </c>
      <c r="E720" s="36" t="s">
        <v>19</v>
      </c>
      <c r="F720" s="36" t="s">
        <v>85</v>
      </c>
      <c r="G720" s="37"/>
      <c r="H720" s="36" t="s">
        <v>814</v>
      </c>
      <c r="I720" s="42" t="s">
        <v>43</v>
      </c>
      <c r="J720" s="43" t="str">
        <f t="shared" si="10"/>
        <v/>
      </c>
      <c r="K720" s="36"/>
      <c r="L720" s="36"/>
      <c r="M720" s="42" t="str">
        <f>IF(F720&lt;&gt;"户主","",IF(F721&lt;&gt;"户主",IF(F722&lt;&gt;"户主",IF(#REF!&lt;&gt;"户主",IF(#REF!&lt;&gt;"户主",IF(#REF!&lt;&gt;"户主",IF(F723&lt;&gt;"户主",IF(F724&lt;&gt;"户主",“”,J720+L720+L721+L722+#REF!+#REF!+#REF!+L723),J720+L720+L721+L722+#REF!+#REF!+#REF!),J720+L720+L721+L722+#REF!+#REF!),J720+L720+L721+L722+#REF!),J720+L720+L721+L722),J720+L720+L721),J720+L720))</f>
        <v/>
      </c>
      <c r="N720" s="46"/>
      <c r="O720" s="36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</row>
    <row r="721" s="4" customFormat="1" ht="12.6" customHeight="1" spans="1:37">
      <c r="A721" s="20" t="str">
        <f>IF(B721="户主",COUNTIF($B$5:B721,$B$5),"")</f>
        <v/>
      </c>
      <c r="B721" s="36" t="s">
        <v>22</v>
      </c>
      <c r="C721" s="42" t="s">
        <v>849</v>
      </c>
      <c r="D721" s="88">
        <v>30</v>
      </c>
      <c r="E721" s="36" t="s">
        <v>24</v>
      </c>
      <c r="F721" s="36" t="s">
        <v>46</v>
      </c>
      <c r="G721" s="37"/>
      <c r="H721" s="36" t="s">
        <v>814</v>
      </c>
      <c r="I721" s="42" t="s">
        <v>43</v>
      </c>
      <c r="J721" s="43" t="str">
        <f t="shared" si="10"/>
        <v/>
      </c>
      <c r="K721" s="36"/>
      <c r="L721" s="36"/>
      <c r="M721" s="42" t="str">
        <f>IF(F721&lt;&gt;"户主","",IF(F722&lt;&gt;"户主",IF(#REF!&lt;&gt;"户主",IF(#REF!&lt;&gt;"户主",IF(#REF!&lt;&gt;"户主",IF(F723&lt;&gt;"户主",IF(F724&lt;&gt;"户主",IF(F725&lt;&gt;"户主",“”,J721+L721+L722+#REF!+#REF!+#REF!+L723+L724),J721+L721+L722+#REF!+#REF!+#REF!+L723),J721+L721+L722+#REF!+#REF!+#REF!),J721+L721+L722+#REF!+#REF!),J721+L721+L722+#REF!),J721+L721+L722),J721+L721))</f>
        <v/>
      </c>
      <c r="N721" s="98"/>
      <c r="O721" s="36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</row>
    <row r="722" s="4" customFormat="1" ht="12.6" customHeight="1" spans="1:37">
      <c r="A722" s="20" t="str">
        <f>IF(B722="户主",COUNTIF($B$5:B722,$B$5),"")</f>
        <v/>
      </c>
      <c r="B722" s="36" t="s">
        <v>22</v>
      </c>
      <c r="C722" s="42" t="s">
        <v>850</v>
      </c>
      <c r="D722" s="88">
        <v>6</v>
      </c>
      <c r="E722" s="36" t="s">
        <v>19</v>
      </c>
      <c r="F722" s="36" t="s">
        <v>48</v>
      </c>
      <c r="G722" s="37"/>
      <c r="H722" s="36" t="s">
        <v>814</v>
      </c>
      <c r="I722" s="42" t="s">
        <v>43</v>
      </c>
      <c r="J722" s="43" t="str">
        <f t="shared" si="10"/>
        <v/>
      </c>
      <c r="K722" s="36">
        <v>3</v>
      </c>
      <c r="L722" s="36">
        <v>87</v>
      </c>
      <c r="M722" s="42" t="str">
        <f>IF(F722&lt;&gt;"户主","",IF(#REF!&lt;&gt;"户主",IF(#REF!&lt;&gt;"户主",IF(#REF!&lt;&gt;"户主",IF(F723&lt;&gt;"户主",IF(F724&lt;&gt;"户主",IF(F725&lt;&gt;"户主",IF(#REF!&lt;&gt;"户主",“”,J722+L722+#REF!+#REF!+#REF!+L723+L724+L725),J722+L722+#REF!+#REF!+#REF!+L723+L724),J722+L722+#REF!+#REF!+#REF!+L723),J722+L722+#REF!+#REF!+#REF!),J722+L722+#REF!+#REF!),J722+L722+#REF!),J722+L722))</f>
        <v/>
      </c>
      <c r="N722" s="46"/>
      <c r="O722" s="36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</row>
    <row r="723" s="4" customFormat="1" ht="12.6" customHeight="1" spans="1:37">
      <c r="A723" s="20">
        <f>IF(B723="户主",COUNTIF($B$5:B723,$B$5),"")</f>
        <v>284</v>
      </c>
      <c r="B723" s="36" t="s">
        <v>17</v>
      </c>
      <c r="C723" s="36" t="s">
        <v>851</v>
      </c>
      <c r="D723" s="88">
        <v>61</v>
      </c>
      <c r="E723" s="36" t="s">
        <v>24</v>
      </c>
      <c r="F723" s="36" t="s">
        <v>17</v>
      </c>
      <c r="G723" s="37">
        <v>3</v>
      </c>
      <c r="H723" s="36" t="s">
        <v>779</v>
      </c>
      <c r="I723" s="42" t="s">
        <v>21</v>
      </c>
      <c r="J723" s="43">
        <f>G723*289</f>
        <v>867</v>
      </c>
      <c r="K723" s="36">
        <v>4</v>
      </c>
      <c r="L723" s="36">
        <v>145</v>
      </c>
      <c r="M723" s="42">
        <f>J723+L723</f>
        <v>1012</v>
      </c>
      <c r="N723" s="44">
        <v>15</v>
      </c>
      <c r="O723" s="36">
        <f>M723*3+N723</f>
        <v>3051</v>
      </c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</row>
    <row r="724" s="4" customFormat="1" ht="12.6" customHeight="1" spans="1:37">
      <c r="A724" s="20" t="str">
        <f>IF(B724="户主",COUNTIF($B$5:B724,$B$5),"")</f>
        <v/>
      </c>
      <c r="B724" s="36" t="s">
        <v>22</v>
      </c>
      <c r="C724" s="36" t="s">
        <v>852</v>
      </c>
      <c r="D724" s="47">
        <v>62</v>
      </c>
      <c r="E724" s="36" t="s">
        <v>19</v>
      </c>
      <c r="F724" s="36" t="s">
        <v>25</v>
      </c>
      <c r="G724" s="37"/>
      <c r="H724" s="36" t="s">
        <v>779</v>
      </c>
      <c r="I724" s="42" t="s">
        <v>21</v>
      </c>
      <c r="J724" s="43" t="str">
        <f>IF(I724=1,G724*289,IF(I724=2,G724*245,IF(I724=3,G724*130,"")))</f>
        <v/>
      </c>
      <c r="K724" s="36"/>
      <c r="L724" s="36"/>
      <c r="M724" s="42" t="str">
        <f>IF(F724&lt;&gt;"户主","",IF(F725&lt;&gt;"户主",IF(#REF!&lt;&gt;"户主",IF(#REF!&lt;&gt;"户主",IF(#REF!&lt;&gt;"户主",IF(#REF!&lt;&gt;"户主",IF(#REF!&lt;&gt;"户主",IF(#REF!&lt;&gt;"户主",“”,J724+L724+L725+#REF!+#REF!+#REF!+#REF!+#REF!),J724+L724+L725+#REF!+#REF!+#REF!+#REF!),J724+L724+L725+#REF!+#REF!+#REF!),J724+L724+L725+#REF!+#REF!),J724+L724+L725+#REF!),J724+L724+L725),J724+L724))</f>
        <v/>
      </c>
      <c r="N724" s="46"/>
      <c r="O724" s="36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</row>
    <row r="725" s="4" customFormat="1" ht="12.6" customHeight="1" spans="1:37">
      <c r="A725" s="20" t="str">
        <f>IF(B725="户主",COUNTIF($B$5:B725,$B$5),"")</f>
        <v/>
      </c>
      <c r="B725" s="36" t="s">
        <v>22</v>
      </c>
      <c r="C725" s="36" t="s">
        <v>853</v>
      </c>
      <c r="D725" s="47">
        <v>37</v>
      </c>
      <c r="E725" s="36" t="s">
        <v>19</v>
      </c>
      <c r="F725" s="36" t="s">
        <v>85</v>
      </c>
      <c r="G725" s="37"/>
      <c r="H725" s="36" t="s">
        <v>779</v>
      </c>
      <c r="I725" s="42" t="s">
        <v>21</v>
      </c>
      <c r="J725" s="43" t="str">
        <f>IF(I725=1,G725*289,IF(I725=2,G725*245,IF(I725=3,G725*130,"")))</f>
        <v/>
      </c>
      <c r="K725" s="36"/>
      <c r="L725" s="36"/>
      <c r="M725" s="42" t="str">
        <f>IF(F725&lt;&gt;"户主","",IF(#REF!&lt;&gt;"户主",IF(#REF!&lt;&gt;"户主",IF(#REF!&lt;&gt;"户主",IF(#REF!&lt;&gt;"户主",IF(#REF!&lt;&gt;"户主",IF(#REF!&lt;&gt;"户主",IF(#REF!&lt;&gt;"户主",“”,J725+L725+#REF!+#REF!+#REF!+#REF!+#REF!+#REF!),J725+L725+#REF!+#REF!+#REF!+#REF!+#REF!),J725+L725+#REF!+#REF!+#REF!+#REF!),J725+L725+#REF!+#REF!+#REF!),J725+L725+#REF!+#REF!),J725+L725+#REF!),J725+L725))</f>
        <v/>
      </c>
      <c r="N725" s="46"/>
      <c r="O725" s="36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</row>
    <row r="726" s="4" customFormat="1" ht="12.6" customHeight="1" spans="1:37">
      <c r="A726" s="20">
        <f>IF(B726="户主",COUNTIF($B$5:B726,$B$5),"")</f>
        <v>285</v>
      </c>
      <c r="B726" s="36" t="s">
        <v>17</v>
      </c>
      <c r="C726" s="42" t="s">
        <v>854</v>
      </c>
      <c r="D726" s="88">
        <v>33</v>
      </c>
      <c r="E726" s="36" t="s">
        <v>19</v>
      </c>
      <c r="F726" s="36" t="s">
        <v>17</v>
      </c>
      <c r="G726" s="37">
        <v>3</v>
      </c>
      <c r="H726" s="36" t="s">
        <v>790</v>
      </c>
      <c r="I726" s="42" t="s">
        <v>39</v>
      </c>
      <c r="J726" s="43">
        <f>G726*245</f>
        <v>735</v>
      </c>
      <c r="K726" s="36"/>
      <c r="L726" s="36"/>
      <c r="M726" s="42">
        <f>J726+L728</f>
        <v>822</v>
      </c>
      <c r="N726" s="44">
        <v>15</v>
      </c>
      <c r="O726" s="36">
        <f>M726*3+N726</f>
        <v>2481</v>
      </c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</row>
    <row r="727" s="4" customFormat="1" ht="12.6" customHeight="1" spans="1:37">
      <c r="A727" s="20" t="str">
        <f>IF(B727="户主",COUNTIF($B$5:B727,$B$5),"")</f>
        <v/>
      </c>
      <c r="B727" s="36" t="s">
        <v>22</v>
      </c>
      <c r="C727" s="42" t="s">
        <v>855</v>
      </c>
      <c r="D727" s="88">
        <v>59</v>
      </c>
      <c r="E727" s="36" t="s">
        <v>24</v>
      </c>
      <c r="F727" s="36" t="s">
        <v>94</v>
      </c>
      <c r="G727" s="37"/>
      <c r="H727" s="36" t="s">
        <v>790</v>
      </c>
      <c r="I727" s="42" t="s">
        <v>39</v>
      </c>
      <c r="J727" s="43"/>
      <c r="K727" s="36"/>
      <c r="L727" s="36"/>
      <c r="M727" s="42"/>
      <c r="N727" s="46"/>
      <c r="O727" s="36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</row>
    <row r="728" s="4" customFormat="1" ht="12.6" customHeight="1" spans="1:37">
      <c r="A728" s="20" t="str">
        <f>IF(B728="户主",COUNTIF($B$5:B728,$B$5),"")</f>
        <v/>
      </c>
      <c r="B728" s="36" t="s">
        <v>22</v>
      </c>
      <c r="C728" s="42" t="s">
        <v>856</v>
      </c>
      <c r="D728" s="21">
        <v>11</v>
      </c>
      <c r="E728" s="36" t="s">
        <v>24</v>
      </c>
      <c r="F728" s="36" t="s">
        <v>181</v>
      </c>
      <c r="G728" s="37"/>
      <c r="H728" s="36" t="s">
        <v>790</v>
      </c>
      <c r="I728" s="42" t="s">
        <v>39</v>
      </c>
      <c r="J728" s="43"/>
      <c r="K728" s="36">
        <v>3</v>
      </c>
      <c r="L728" s="36">
        <v>87</v>
      </c>
      <c r="M728" s="42"/>
      <c r="N728" s="46"/>
      <c r="O728" s="36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</row>
    <row r="729" ht="12.6" customHeight="1" spans="1:15">
      <c r="A729" s="20">
        <f>IF(B729="户主",COUNTIF($B$5:B729,$B$5),"")</f>
        <v>286</v>
      </c>
      <c r="B729" s="15" t="s">
        <v>17</v>
      </c>
      <c r="C729" s="15" t="s">
        <v>857</v>
      </c>
      <c r="D729" s="21">
        <v>46</v>
      </c>
      <c r="E729" s="15" t="s">
        <v>19</v>
      </c>
      <c r="F729" s="15" t="s">
        <v>17</v>
      </c>
      <c r="G729" s="18">
        <v>2</v>
      </c>
      <c r="H729" s="15" t="s">
        <v>858</v>
      </c>
      <c r="I729" s="15" t="s">
        <v>39</v>
      </c>
      <c r="J729" s="27">
        <f>G729*245</f>
        <v>490</v>
      </c>
      <c r="K729" s="15"/>
      <c r="L729" s="15"/>
      <c r="M729" s="15">
        <f>J729+L730</f>
        <v>548</v>
      </c>
      <c r="N729" s="15">
        <v>15</v>
      </c>
      <c r="O729" s="15">
        <f>M729*3+N729</f>
        <v>1659</v>
      </c>
    </row>
    <row r="730" ht="12.6" customHeight="1" spans="1:15">
      <c r="A730" s="20" t="str">
        <f>IF(B730="户主",COUNTIF($B$5:B730,$B$5),"")</f>
        <v/>
      </c>
      <c r="B730" s="15" t="s">
        <v>22</v>
      </c>
      <c r="C730" s="15" t="s">
        <v>859</v>
      </c>
      <c r="D730" s="21">
        <v>82</v>
      </c>
      <c r="E730" s="15" t="s">
        <v>24</v>
      </c>
      <c r="F730" s="15" t="s">
        <v>149</v>
      </c>
      <c r="G730" s="18"/>
      <c r="H730" s="15" t="s">
        <v>858</v>
      </c>
      <c r="I730" s="15" t="s">
        <v>39</v>
      </c>
      <c r="J730" s="15"/>
      <c r="K730" s="15">
        <v>2</v>
      </c>
      <c r="L730" s="15">
        <v>58</v>
      </c>
      <c r="M730" s="15"/>
      <c r="N730" s="15"/>
      <c r="O730" s="15"/>
    </row>
    <row r="731" ht="12.6" customHeight="1" spans="1:15">
      <c r="A731" s="20">
        <f>IF(B731="户主",COUNTIF($B$5:B731,$B$5),"")</f>
        <v>287</v>
      </c>
      <c r="B731" s="26" t="s">
        <v>17</v>
      </c>
      <c r="C731" s="26" t="s">
        <v>860</v>
      </c>
      <c r="D731" s="29">
        <v>85</v>
      </c>
      <c r="E731" s="26" t="s">
        <v>19</v>
      </c>
      <c r="F731" s="26" t="s">
        <v>17</v>
      </c>
      <c r="G731" s="27">
        <v>3</v>
      </c>
      <c r="H731" s="15" t="s">
        <v>858</v>
      </c>
      <c r="I731" s="26" t="s">
        <v>43</v>
      </c>
      <c r="J731" s="27">
        <f>G731*130</f>
        <v>390</v>
      </c>
      <c r="K731" s="40">
        <v>2</v>
      </c>
      <c r="L731" s="15">
        <v>58</v>
      </c>
      <c r="M731" s="15">
        <f>J731+L731+L732+L733</f>
        <v>535</v>
      </c>
      <c r="N731" s="15">
        <v>15</v>
      </c>
      <c r="O731" s="15">
        <f>M731*3+N731</f>
        <v>1620</v>
      </c>
    </row>
    <row r="732" ht="12.6" customHeight="1" spans="1:15">
      <c r="A732" s="20" t="str">
        <f>IF(B732="户主",COUNTIF($B$5:B732,$B$5),"")</f>
        <v/>
      </c>
      <c r="B732" s="15" t="s">
        <v>22</v>
      </c>
      <c r="C732" s="15" t="s">
        <v>861</v>
      </c>
      <c r="D732" s="21">
        <v>46</v>
      </c>
      <c r="E732" s="15" t="s">
        <v>19</v>
      </c>
      <c r="F732" s="15" t="s">
        <v>31</v>
      </c>
      <c r="G732" s="18"/>
      <c r="H732" s="15" t="s">
        <v>858</v>
      </c>
      <c r="I732" s="26" t="s">
        <v>43</v>
      </c>
      <c r="J732" s="15"/>
      <c r="K732" s="15"/>
      <c r="L732" s="15"/>
      <c r="M732" s="15"/>
      <c r="N732" s="15"/>
      <c r="O732" s="15"/>
    </row>
    <row r="733" ht="12.6" customHeight="1" spans="1:15">
      <c r="A733" s="20" t="str">
        <f>IF(B733="户主",COUNTIF($B$5:B733,$B$5),"")</f>
        <v/>
      </c>
      <c r="B733" s="15" t="s">
        <v>22</v>
      </c>
      <c r="C733" s="15" t="s">
        <v>862</v>
      </c>
      <c r="D733" s="21">
        <v>10</v>
      </c>
      <c r="E733" s="15" t="s">
        <v>24</v>
      </c>
      <c r="F733" s="15" t="s">
        <v>48</v>
      </c>
      <c r="G733" s="18"/>
      <c r="H733" s="15" t="s">
        <v>858</v>
      </c>
      <c r="I733" s="26" t="s">
        <v>43</v>
      </c>
      <c r="J733" s="15"/>
      <c r="K733" s="15">
        <v>5</v>
      </c>
      <c r="L733" s="15">
        <v>87</v>
      </c>
      <c r="M733" s="15"/>
      <c r="N733" s="15"/>
      <c r="O733" s="15"/>
    </row>
    <row r="734" ht="12.6" customHeight="1" spans="1:15">
      <c r="A734" s="20">
        <f>IF(B734="户主",COUNTIF($B$5:B734,$B$5),"")</f>
        <v>288</v>
      </c>
      <c r="B734" s="26" t="s">
        <v>17</v>
      </c>
      <c r="C734" s="15" t="s">
        <v>863</v>
      </c>
      <c r="D734" s="21">
        <v>30</v>
      </c>
      <c r="E734" s="15" t="s">
        <v>19</v>
      </c>
      <c r="F734" s="15" t="s">
        <v>31</v>
      </c>
      <c r="G734" s="18">
        <v>2</v>
      </c>
      <c r="H734" s="15" t="s">
        <v>858</v>
      </c>
      <c r="I734" s="26" t="s">
        <v>43</v>
      </c>
      <c r="J734" s="27">
        <f>G734*130</f>
        <v>260</v>
      </c>
      <c r="K734" s="15"/>
      <c r="L734" s="15"/>
      <c r="M734" s="15">
        <f>J734+L734</f>
        <v>260</v>
      </c>
      <c r="N734" s="15">
        <v>15</v>
      </c>
      <c r="O734" s="15">
        <f>M734*3+N734</f>
        <v>795</v>
      </c>
    </row>
    <row r="735" ht="12.6" customHeight="1" spans="1:15">
      <c r="A735" s="20" t="str">
        <f>IF(B735="户主",COUNTIF($B$5:B735,$B$5),"")</f>
        <v/>
      </c>
      <c r="B735" s="15" t="s">
        <v>22</v>
      </c>
      <c r="C735" s="15" t="s">
        <v>864</v>
      </c>
      <c r="D735" s="21">
        <v>51</v>
      </c>
      <c r="E735" s="15" t="s">
        <v>24</v>
      </c>
      <c r="F735" s="15" t="s">
        <v>25</v>
      </c>
      <c r="G735" s="18"/>
      <c r="H735" s="15" t="s">
        <v>858</v>
      </c>
      <c r="I735" s="26" t="s">
        <v>43</v>
      </c>
      <c r="J735" s="15"/>
      <c r="K735" s="15"/>
      <c r="L735" s="15"/>
      <c r="M735" s="15"/>
      <c r="N735" s="15"/>
      <c r="O735" s="15"/>
    </row>
    <row r="736" s="2" customFormat="1" ht="12.6" customHeight="1" spans="1:15">
      <c r="A736" s="20">
        <f>IF(B736="户主",COUNTIF($B$5:B736,$B$5),"")</f>
        <v>289</v>
      </c>
      <c r="B736" s="20" t="s">
        <v>17</v>
      </c>
      <c r="C736" s="20" t="s">
        <v>865</v>
      </c>
      <c r="D736" s="47">
        <v>70</v>
      </c>
      <c r="E736" s="15" t="s">
        <v>24</v>
      </c>
      <c r="F736" s="20" t="s">
        <v>17</v>
      </c>
      <c r="G736" s="48">
        <v>1</v>
      </c>
      <c r="H736" s="20" t="s">
        <v>858</v>
      </c>
      <c r="I736" s="20" t="s">
        <v>39</v>
      </c>
      <c r="J736" s="27">
        <f>G736*245</f>
        <v>245</v>
      </c>
      <c r="K736" s="15">
        <v>2</v>
      </c>
      <c r="L736" s="15">
        <v>58</v>
      </c>
      <c r="M736" s="15">
        <f>J736+L736</f>
        <v>303</v>
      </c>
      <c r="N736" s="15">
        <v>15</v>
      </c>
      <c r="O736" s="15">
        <f>M736*3+N736</f>
        <v>924</v>
      </c>
    </row>
    <row r="737" ht="12.6" customHeight="1" spans="1:15">
      <c r="A737" s="20">
        <f>IF(B737="户主",COUNTIF($B$5:B737,$B$5),"")</f>
        <v>290</v>
      </c>
      <c r="B737" s="15" t="s">
        <v>17</v>
      </c>
      <c r="C737" s="15" t="s">
        <v>866</v>
      </c>
      <c r="D737" s="21">
        <v>52</v>
      </c>
      <c r="E737" s="15" t="s">
        <v>19</v>
      </c>
      <c r="F737" s="15" t="s">
        <v>17</v>
      </c>
      <c r="G737" s="18">
        <v>1</v>
      </c>
      <c r="H737" s="15" t="s">
        <v>867</v>
      </c>
      <c r="I737" s="15" t="s">
        <v>21</v>
      </c>
      <c r="J737" s="27">
        <f>G737*289</f>
        <v>289</v>
      </c>
      <c r="K737" s="15"/>
      <c r="L737" s="15"/>
      <c r="M737" s="15">
        <f>J737+L737</f>
        <v>289</v>
      </c>
      <c r="N737" s="15">
        <v>15</v>
      </c>
      <c r="O737" s="15">
        <f>M737*3+N737</f>
        <v>882</v>
      </c>
    </row>
    <row r="738" ht="12.6" customHeight="1" spans="1:15">
      <c r="A738" s="20">
        <f>IF(B738="户主",COUNTIF($B$5:B738,$B$5),"")</f>
        <v>291</v>
      </c>
      <c r="B738" s="15" t="s">
        <v>17</v>
      </c>
      <c r="C738" s="15" t="s">
        <v>868</v>
      </c>
      <c r="D738" s="21">
        <v>55</v>
      </c>
      <c r="E738" s="15" t="s">
        <v>19</v>
      </c>
      <c r="F738" s="15" t="s">
        <v>17</v>
      </c>
      <c r="G738" s="18">
        <v>1</v>
      </c>
      <c r="H738" s="15" t="s">
        <v>869</v>
      </c>
      <c r="I738" s="15" t="s">
        <v>21</v>
      </c>
      <c r="J738" s="27">
        <f>G738*289</f>
        <v>289</v>
      </c>
      <c r="K738" s="15"/>
      <c r="L738" s="15"/>
      <c r="M738" s="15">
        <f>J738+L738</f>
        <v>289</v>
      </c>
      <c r="N738" s="15">
        <v>15</v>
      </c>
      <c r="O738" s="15">
        <f>M738*3+N738</f>
        <v>882</v>
      </c>
    </row>
    <row r="739" ht="12.6" customHeight="1" spans="1:15">
      <c r="A739" s="20">
        <f>IF(B739="户主",COUNTIF($B$5:B739,$B$5),"")</f>
        <v>292</v>
      </c>
      <c r="B739" s="15" t="s">
        <v>17</v>
      </c>
      <c r="C739" s="15" t="s">
        <v>870</v>
      </c>
      <c r="D739" s="21">
        <v>50</v>
      </c>
      <c r="E739" s="15" t="s">
        <v>19</v>
      </c>
      <c r="F739" s="15" t="s">
        <v>17</v>
      </c>
      <c r="G739" s="18">
        <v>3</v>
      </c>
      <c r="H739" s="15" t="s">
        <v>869</v>
      </c>
      <c r="I739" s="15" t="s">
        <v>39</v>
      </c>
      <c r="J739" s="27">
        <f>G739*245</f>
        <v>735</v>
      </c>
      <c r="K739" s="15"/>
      <c r="L739" s="15"/>
      <c r="M739" s="15">
        <f>J739+L739</f>
        <v>735</v>
      </c>
      <c r="N739" s="15">
        <v>15</v>
      </c>
      <c r="O739" s="15">
        <f>M739*3+N739</f>
        <v>2220</v>
      </c>
    </row>
    <row r="740" ht="12.6" customHeight="1" spans="1:15">
      <c r="A740" s="20" t="str">
        <f>IF(B740="户主",COUNTIF($B$5:B740,$B$5),"")</f>
        <v/>
      </c>
      <c r="B740" s="15" t="s">
        <v>22</v>
      </c>
      <c r="C740" s="15" t="s">
        <v>871</v>
      </c>
      <c r="D740" s="21">
        <v>48</v>
      </c>
      <c r="E740" s="15" t="s">
        <v>24</v>
      </c>
      <c r="F740" s="15" t="s">
        <v>25</v>
      </c>
      <c r="G740" s="18"/>
      <c r="H740" s="15" t="s">
        <v>869</v>
      </c>
      <c r="I740" s="15" t="s">
        <v>39</v>
      </c>
      <c r="J740" s="15"/>
      <c r="K740" s="15"/>
      <c r="L740" s="15"/>
      <c r="M740" s="15"/>
      <c r="N740" s="15"/>
      <c r="O740" s="15"/>
    </row>
    <row r="741" ht="12.6" customHeight="1" spans="1:15">
      <c r="A741" s="20" t="str">
        <f>IF(B741="户主",COUNTIF($B$5:B741,$B$5),"")</f>
        <v/>
      </c>
      <c r="B741" s="15" t="s">
        <v>22</v>
      </c>
      <c r="C741" s="15" t="s">
        <v>872</v>
      </c>
      <c r="D741" s="21">
        <v>24</v>
      </c>
      <c r="E741" s="15" t="s">
        <v>24</v>
      </c>
      <c r="F741" s="15" t="s">
        <v>27</v>
      </c>
      <c r="G741" s="18"/>
      <c r="H741" s="15" t="s">
        <v>869</v>
      </c>
      <c r="I741" s="15" t="s">
        <v>39</v>
      </c>
      <c r="J741" s="15"/>
      <c r="K741" s="15"/>
      <c r="L741" s="15"/>
      <c r="M741" s="15"/>
      <c r="N741" s="15"/>
      <c r="O741" s="15"/>
    </row>
    <row r="742" ht="12.6" customHeight="1" spans="1:15">
      <c r="A742" s="20">
        <f>IF(B742="户主",COUNTIF($B$5:B742,$B$5),"")</f>
        <v>293</v>
      </c>
      <c r="B742" s="15" t="s">
        <v>17</v>
      </c>
      <c r="C742" s="15" t="s">
        <v>873</v>
      </c>
      <c r="D742" s="21">
        <v>67</v>
      </c>
      <c r="E742" s="15" t="s">
        <v>19</v>
      </c>
      <c r="F742" s="15" t="s">
        <v>17</v>
      </c>
      <c r="G742" s="18">
        <v>3</v>
      </c>
      <c r="H742" s="15" t="s">
        <v>869</v>
      </c>
      <c r="I742" s="15" t="s">
        <v>21</v>
      </c>
      <c r="J742" s="27">
        <f>G742*289</f>
        <v>867</v>
      </c>
      <c r="K742" s="15"/>
      <c r="L742" s="15"/>
      <c r="M742" s="15">
        <f>J742+L744</f>
        <v>954</v>
      </c>
      <c r="N742" s="15">
        <v>15</v>
      </c>
      <c r="O742" s="15">
        <f>M742*3+N742</f>
        <v>2877</v>
      </c>
    </row>
    <row r="743" ht="12.6" customHeight="1" spans="1:15">
      <c r="A743" s="20" t="str">
        <f>IF(B743="户主",COUNTIF($B$5:B743,$B$5),"")</f>
        <v/>
      </c>
      <c r="B743" s="15" t="s">
        <v>22</v>
      </c>
      <c r="C743" s="15" t="s">
        <v>874</v>
      </c>
      <c r="D743" s="21">
        <v>67</v>
      </c>
      <c r="E743" s="15" t="s">
        <v>24</v>
      </c>
      <c r="F743" s="15" t="s">
        <v>25</v>
      </c>
      <c r="G743" s="18"/>
      <c r="H743" s="15" t="s">
        <v>869</v>
      </c>
      <c r="I743" s="15" t="s">
        <v>21</v>
      </c>
      <c r="J743" s="15"/>
      <c r="K743" s="15"/>
      <c r="L743" s="15"/>
      <c r="M743" s="15"/>
      <c r="N743" s="15"/>
      <c r="O743" s="15"/>
    </row>
    <row r="744" s="2" customFormat="1" ht="12.6" customHeight="1" spans="1:251">
      <c r="A744" s="48" t="str">
        <f>IF(B744="户主",COUNTIF($B$5:B744,$B$5),"")</f>
        <v/>
      </c>
      <c r="B744" s="15" t="s">
        <v>22</v>
      </c>
      <c r="C744" s="15" t="s">
        <v>875</v>
      </c>
      <c r="D744" s="21">
        <v>5</v>
      </c>
      <c r="E744" s="15" t="s">
        <v>24</v>
      </c>
      <c r="F744" s="15" t="s">
        <v>99</v>
      </c>
      <c r="G744" s="18"/>
      <c r="H744" s="15" t="s">
        <v>869</v>
      </c>
      <c r="I744" s="15" t="s">
        <v>21</v>
      </c>
      <c r="J744" s="21"/>
      <c r="K744" s="20">
        <v>3</v>
      </c>
      <c r="L744" s="20">
        <v>87</v>
      </c>
      <c r="M744" s="15"/>
      <c r="N744" s="15"/>
      <c r="O744" s="15"/>
      <c r="IP744" s="5"/>
      <c r="IQ744" s="5"/>
    </row>
    <row r="745" ht="12.6" customHeight="1" spans="1:15">
      <c r="A745" s="20">
        <f>IF(B745="户主",COUNTIF($B$5:B745,$B$5),"")</f>
        <v>294</v>
      </c>
      <c r="B745" s="15" t="s">
        <v>17</v>
      </c>
      <c r="C745" s="15" t="s">
        <v>876</v>
      </c>
      <c r="D745" s="21">
        <v>81</v>
      </c>
      <c r="E745" s="15" t="s">
        <v>19</v>
      </c>
      <c r="F745" s="15" t="s">
        <v>17</v>
      </c>
      <c r="G745" s="18">
        <v>2</v>
      </c>
      <c r="H745" s="15" t="s">
        <v>877</v>
      </c>
      <c r="I745" s="15" t="s">
        <v>21</v>
      </c>
      <c r="J745" s="27">
        <f>G745*289</f>
        <v>578</v>
      </c>
      <c r="K745" s="15">
        <v>2</v>
      </c>
      <c r="L745" s="15">
        <v>58</v>
      </c>
      <c r="M745" s="15">
        <f>J745+L745+L746</f>
        <v>694</v>
      </c>
      <c r="N745" s="15">
        <v>15</v>
      </c>
      <c r="O745" s="15">
        <f>M745*3+N745</f>
        <v>2097</v>
      </c>
    </row>
    <row r="746" ht="12.6" customHeight="1" spans="1:15">
      <c r="A746" s="20" t="str">
        <f>IF(B746="户主",COUNTIF($B$5:B746,$B$5),"")</f>
        <v/>
      </c>
      <c r="B746" s="15" t="s">
        <v>22</v>
      </c>
      <c r="C746" s="15" t="s">
        <v>878</v>
      </c>
      <c r="D746" s="21">
        <v>81</v>
      </c>
      <c r="E746" s="15" t="s">
        <v>24</v>
      </c>
      <c r="F746" s="15" t="s">
        <v>25</v>
      </c>
      <c r="G746" s="18"/>
      <c r="H746" s="15" t="s">
        <v>877</v>
      </c>
      <c r="I746" s="15" t="s">
        <v>21</v>
      </c>
      <c r="J746" s="15"/>
      <c r="K746" s="15">
        <v>2</v>
      </c>
      <c r="L746" s="15">
        <v>58</v>
      </c>
      <c r="M746" s="15"/>
      <c r="N746" s="15"/>
      <c r="O746" s="15"/>
    </row>
    <row r="747" ht="12.6" customHeight="1" spans="1:15">
      <c r="A747" s="20">
        <f>IF(B747="户主",COUNTIF($B$5:B747,$B$5),"")</f>
        <v>295</v>
      </c>
      <c r="B747" s="15" t="s">
        <v>17</v>
      </c>
      <c r="C747" s="15" t="s">
        <v>879</v>
      </c>
      <c r="D747" s="21">
        <v>78</v>
      </c>
      <c r="E747" s="15" t="s">
        <v>19</v>
      </c>
      <c r="F747" s="15" t="s">
        <v>17</v>
      </c>
      <c r="G747" s="18">
        <v>2</v>
      </c>
      <c r="H747" s="15" t="s">
        <v>877</v>
      </c>
      <c r="I747" s="15" t="s">
        <v>43</v>
      </c>
      <c r="J747" s="27">
        <f>G747*130</f>
        <v>260</v>
      </c>
      <c r="K747" s="15">
        <v>2</v>
      </c>
      <c r="L747" s="15">
        <v>58</v>
      </c>
      <c r="M747" s="15">
        <f>J747+L747+L748</f>
        <v>376</v>
      </c>
      <c r="N747" s="15">
        <v>15</v>
      </c>
      <c r="O747" s="15">
        <f>M747*3+N747</f>
        <v>1143</v>
      </c>
    </row>
    <row r="748" ht="12.6" customHeight="1" spans="1:15">
      <c r="A748" s="20" t="str">
        <f>IF(B748="户主",COUNTIF($B$5:B748,$B$5),"")</f>
        <v/>
      </c>
      <c r="B748" s="15" t="s">
        <v>22</v>
      </c>
      <c r="C748" s="15" t="s">
        <v>880</v>
      </c>
      <c r="D748" s="21">
        <v>73</v>
      </c>
      <c r="E748" s="15" t="s">
        <v>24</v>
      </c>
      <c r="F748" s="15" t="s">
        <v>25</v>
      </c>
      <c r="G748" s="18"/>
      <c r="H748" s="15" t="s">
        <v>877</v>
      </c>
      <c r="I748" s="15" t="s">
        <v>43</v>
      </c>
      <c r="J748" s="15"/>
      <c r="K748" s="15">
        <v>2</v>
      </c>
      <c r="L748" s="15">
        <v>58</v>
      </c>
      <c r="M748" s="15"/>
      <c r="N748" s="15"/>
      <c r="O748" s="15"/>
    </row>
    <row r="749" ht="12.6" customHeight="1" spans="1:15">
      <c r="A749" s="20">
        <f>IF(B749="户主",COUNTIF($B$5:B749,$B$5),"")</f>
        <v>296</v>
      </c>
      <c r="B749" s="15" t="s">
        <v>17</v>
      </c>
      <c r="C749" s="15" t="s">
        <v>881</v>
      </c>
      <c r="D749" s="21">
        <v>44</v>
      </c>
      <c r="E749" s="15" t="s">
        <v>19</v>
      </c>
      <c r="F749" s="15" t="s">
        <v>17</v>
      </c>
      <c r="G749" s="18">
        <v>1</v>
      </c>
      <c r="H749" s="15" t="s">
        <v>877</v>
      </c>
      <c r="I749" s="15" t="s">
        <v>21</v>
      </c>
      <c r="J749" s="27">
        <f>G749*289</f>
        <v>289</v>
      </c>
      <c r="K749" s="15"/>
      <c r="L749" s="15"/>
      <c r="M749" s="15">
        <f>J749+L749</f>
        <v>289</v>
      </c>
      <c r="N749" s="15">
        <v>15</v>
      </c>
      <c r="O749" s="15">
        <f>M749*3+N749</f>
        <v>882</v>
      </c>
    </row>
    <row r="750" ht="12.6" customHeight="1" spans="1:15">
      <c r="A750" s="20">
        <f>IF(B750="户主",COUNTIF($B$5:B750,$B$5),"")</f>
        <v>297</v>
      </c>
      <c r="B750" s="15" t="s">
        <v>17</v>
      </c>
      <c r="C750" s="15" t="s">
        <v>882</v>
      </c>
      <c r="D750" s="21">
        <v>83</v>
      </c>
      <c r="E750" s="15" t="s">
        <v>19</v>
      </c>
      <c r="F750" s="15" t="s">
        <v>17</v>
      </c>
      <c r="G750" s="18">
        <v>1</v>
      </c>
      <c r="H750" s="15" t="s">
        <v>877</v>
      </c>
      <c r="I750" s="15" t="s">
        <v>21</v>
      </c>
      <c r="J750" s="27">
        <f>G750*289</f>
        <v>289</v>
      </c>
      <c r="K750" s="15">
        <v>2</v>
      </c>
      <c r="L750" s="15">
        <v>58</v>
      </c>
      <c r="M750" s="15">
        <f>J750+L750</f>
        <v>347</v>
      </c>
      <c r="N750" s="15">
        <v>15</v>
      </c>
      <c r="O750" s="15">
        <f>M750*3+N750</f>
        <v>1056</v>
      </c>
    </row>
    <row r="751" ht="12.6" customHeight="1" spans="1:15">
      <c r="A751" s="20">
        <f>IF(B751="户主",COUNTIF($B$5:B751,$B$5),"")</f>
        <v>298</v>
      </c>
      <c r="B751" s="15" t="s">
        <v>17</v>
      </c>
      <c r="C751" s="15" t="s">
        <v>883</v>
      </c>
      <c r="D751" s="21">
        <v>54</v>
      </c>
      <c r="E751" s="15" t="s">
        <v>19</v>
      </c>
      <c r="F751" s="15" t="s">
        <v>17</v>
      </c>
      <c r="G751" s="18">
        <v>1</v>
      </c>
      <c r="H751" s="15" t="s">
        <v>877</v>
      </c>
      <c r="I751" s="15" t="s">
        <v>43</v>
      </c>
      <c r="J751" s="27">
        <f>G751*130</f>
        <v>130</v>
      </c>
      <c r="K751" s="15"/>
      <c r="L751" s="15"/>
      <c r="M751" s="15">
        <f>J751+L751</f>
        <v>130</v>
      </c>
      <c r="N751" s="15">
        <v>15</v>
      </c>
      <c r="O751" s="15">
        <f>M751*3+N751</f>
        <v>405</v>
      </c>
    </row>
    <row r="752" ht="12.6" customHeight="1" spans="1:15">
      <c r="A752" s="20">
        <f>IF(B752="户主",COUNTIF($B$5:B752,$B$5),"")</f>
        <v>299</v>
      </c>
      <c r="B752" s="26" t="s">
        <v>17</v>
      </c>
      <c r="C752" s="26" t="s">
        <v>884</v>
      </c>
      <c r="D752" s="29">
        <v>64</v>
      </c>
      <c r="E752" s="26" t="s">
        <v>19</v>
      </c>
      <c r="F752" s="26" t="s">
        <v>17</v>
      </c>
      <c r="G752" s="27">
        <v>3</v>
      </c>
      <c r="H752" s="26" t="s">
        <v>885</v>
      </c>
      <c r="I752" s="26" t="s">
        <v>21</v>
      </c>
      <c r="J752" s="27">
        <f>G752*289</f>
        <v>867</v>
      </c>
      <c r="K752" s="40"/>
      <c r="L752" s="40"/>
      <c r="M752" s="15">
        <f>J752+L753</f>
        <v>1012</v>
      </c>
      <c r="N752" s="15">
        <v>15</v>
      </c>
      <c r="O752" s="15">
        <f>M752*3+N752</f>
        <v>3051</v>
      </c>
    </row>
    <row r="753" ht="12.6" customHeight="1" spans="1:15">
      <c r="A753" s="20" t="str">
        <f>IF(B753="户主",COUNTIF($B$5:B753,$B$5),"")</f>
        <v/>
      </c>
      <c r="B753" s="26" t="s">
        <v>22</v>
      </c>
      <c r="C753" s="26" t="s">
        <v>886</v>
      </c>
      <c r="D753" s="29">
        <v>60</v>
      </c>
      <c r="E753" s="26" t="s">
        <v>24</v>
      </c>
      <c r="F753" s="26" t="s">
        <v>83</v>
      </c>
      <c r="G753" s="27"/>
      <c r="H753" s="26" t="s">
        <v>885</v>
      </c>
      <c r="I753" s="26" t="s">
        <v>21</v>
      </c>
      <c r="J753" s="27"/>
      <c r="K753" s="40">
        <v>4</v>
      </c>
      <c r="L753" s="15">
        <v>145</v>
      </c>
      <c r="M753" s="15"/>
      <c r="N753" s="15"/>
      <c r="O753" s="15"/>
    </row>
    <row r="754" ht="12.6" customHeight="1" spans="1:15">
      <c r="A754" s="20" t="str">
        <f>IF(B754="户主",COUNTIF($B$5:B754,$B$5),"")</f>
        <v/>
      </c>
      <c r="B754" s="15" t="s">
        <v>22</v>
      </c>
      <c r="C754" s="15" t="s">
        <v>887</v>
      </c>
      <c r="D754" s="21">
        <v>28</v>
      </c>
      <c r="E754" s="15" t="s">
        <v>19</v>
      </c>
      <c r="F754" s="15" t="s">
        <v>31</v>
      </c>
      <c r="G754" s="18"/>
      <c r="H754" s="26" t="s">
        <v>885</v>
      </c>
      <c r="I754" s="26" t="s">
        <v>21</v>
      </c>
      <c r="J754" s="15"/>
      <c r="K754" s="15"/>
      <c r="L754" s="15"/>
      <c r="M754" s="15"/>
      <c r="N754" s="15"/>
      <c r="O754" s="15"/>
    </row>
    <row r="755" ht="12.6" customHeight="1" spans="1:15">
      <c r="A755" s="20">
        <f>IF(B755="户主",COUNTIF($B$5:B755,$B$5),"")</f>
        <v>300</v>
      </c>
      <c r="B755" s="15" t="s">
        <v>17</v>
      </c>
      <c r="C755" s="15" t="s">
        <v>888</v>
      </c>
      <c r="D755" s="21">
        <v>54</v>
      </c>
      <c r="E755" s="15" t="s">
        <v>19</v>
      </c>
      <c r="F755" s="15" t="s">
        <v>17</v>
      </c>
      <c r="G755" s="18">
        <v>3</v>
      </c>
      <c r="H755" s="15" t="s">
        <v>885</v>
      </c>
      <c r="I755" s="15" t="s">
        <v>39</v>
      </c>
      <c r="J755" s="27">
        <f>G755*245</f>
        <v>735</v>
      </c>
      <c r="K755" s="15"/>
      <c r="L755" s="15"/>
      <c r="M755" s="15">
        <f>J755+L755+L756+L757</f>
        <v>909</v>
      </c>
      <c r="N755" s="15">
        <v>15</v>
      </c>
      <c r="O755" s="15">
        <f>M755*3+N755</f>
        <v>2742</v>
      </c>
    </row>
    <row r="756" ht="12.6" customHeight="1" spans="1:15">
      <c r="A756" s="20" t="str">
        <f>IF(B756="户主",COUNTIF($B$5:B756,$B$5),"")</f>
        <v/>
      </c>
      <c r="B756" s="15" t="s">
        <v>22</v>
      </c>
      <c r="C756" s="15" t="s">
        <v>889</v>
      </c>
      <c r="D756" s="21">
        <v>50</v>
      </c>
      <c r="E756" s="15" t="s">
        <v>24</v>
      </c>
      <c r="F756" s="15" t="s">
        <v>25</v>
      </c>
      <c r="G756" s="18"/>
      <c r="H756" s="15" t="s">
        <v>885</v>
      </c>
      <c r="I756" s="15" t="s">
        <v>39</v>
      </c>
      <c r="J756" s="15"/>
      <c r="K756" s="15">
        <v>5</v>
      </c>
      <c r="L756" s="20">
        <v>87</v>
      </c>
      <c r="M756" s="15"/>
      <c r="N756" s="15"/>
      <c r="O756" s="15"/>
    </row>
    <row r="757" s="2" customFormat="1" ht="12.6" customHeight="1" spans="1:251">
      <c r="A757" s="48" t="str">
        <f>IF(B757="户主",COUNTIF($B$5:B757,$B$5),"")</f>
        <v/>
      </c>
      <c r="B757" s="15" t="s">
        <v>22</v>
      </c>
      <c r="C757" s="15" t="s">
        <v>890</v>
      </c>
      <c r="D757" s="21">
        <v>8</v>
      </c>
      <c r="E757" s="15" t="s">
        <v>19</v>
      </c>
      <c r="F757" s="15" t="s">
        <v>48</v>
      </c>
      <c r="G757" s="18"/>
      <c r="H757" s="15" t="s">
        <v>885</v>
      </c>
      <c r="I757" s="15" t="s">
        <v>39</v>
      </c>
      <c r="J757" s="21"/>
      <c r="K757" s="20">
        <v>3</v>
      </c>
      <c r="L757" s="20">
        <v>87</v>
      </c>
      <c r="M757" s="15"/>
      <c r="N757" s="15"/>
      <c r="O757" s="15"/>
      <c r="IP757" s="5"/>
      <c r="IQ757" s="5"/>
    </row>
    <row r="758" ht="12.6" customHeight="1" spans="1:15">
      <c r="A758" s="20">
        <f>IF(B758="户主",COUNTIF($B$5:B758,$B$5),"")</f>
        <v>301</v>
      </c>
      <c r="B758" s="26" t="s">
        <v>17</v>
      </c>
      <c r="C758" s="26" t="s">
        <v>891</v>
      </c>
      <c r="D758" s="29">
        <v>58</v>
      </c>
      <c r="E758" s="26" t="s">
        <v>19</v>
      </c>
      <c r="F758" s="26" t="s">
        <v>17</v>
      </c>
      <c r="G758" s="27">
        <v>2</v>
      </c>
      <c r="H758" s="15" t="s">
        <v>885</v>
      </c>
      <c r="I758" s="26" t="s">
        <v>39</v>
      </c>
      <c r="J758" s="27">
        <f>G758*245</f>
        <v>490</v>
      </c>
      <c r="K758" s="40"/>
      <c r="L758" s="40"/>
      <c r="M758" s="15">
        <f>J758+L758</f>
        <v>490</v>
      </c>
      <c r="N758" s="15">
        <v>15</v>
      </c>
      <c r="O758" s="15">
        <f>M758*3+N758</f>
        <v>1485</v>
      </c>
    </row>
    <row r="759" ht="12.6" customHeight="1" spans="1:15">
      <c r="A759" s="20" t="str">
        <f>IF(B759="户主",COUNTIF($B$5:B759,$B$5),"")</f>
        <v/>
      </c>
      <c r="B759" s="15" t="s">
        <v>22</v>
      </c>
      <c r="C759" s="15" t="s">
        <v>337</v>
      </c>
      <c r="D759" s="21">
        <v>54</v>
      </c>
      <c r="E759" s="15" t="s">
        <v>24</v>
      </c>
      <c r="F759" s="15" t="s">
        <v>25</v>
      </c>
      <c r="G759" s="18"/>
      <c r="H759" s="15" t="s">
        <v>885</v>
      </c>
      <c r="I759" s="26" t="s">
        <v>39</v>
      </c>
      <c r="J759" s="15"/>
      <c r="K759" s="15"/>
      <c r="L759" s="15"/>
      <c r="M759" s="15"/>
      <c r="N759" s="15"/>
      <c r="O759" s="15"/>
    </row>
    <row r="760" ht="12.6" customHeight="1" spans="1:15">
      <c r="A760" s="20">
        <f>IF(B760="户主",COUNTIF($B$5:B760,$B$5),"")</f>
        <v>302</v>
      </c>
      <c r="B760" s="15" t="s">
        <v>17</v>
      </c>
      <c r="C760" s="15" t="s">
        <v>892</v>
      </c>
      <c r="D760" s="21">
        <v>62</v>
      </c>
      <c r="E760" s="15" t="s">
        <v>19</v>
      </c>
      <c r="F760" s="15" t="s">
        <v>17</v>
      </c>
      <c r="G760" s="18">
        <v>1</v>
      </c>
      <c r="H760" s="15" t="s">
        <v>885</v>
      </c>
      <c r="I760" s="15" t="s">
        <v>21</v>
      </c>
      <c r="J760" s="27">
        <f>G760*289</f>
        <v>289</v>
      </c>
      <c r="K760" s="15"/>
      <c r="L760" s="15"/>
      <c r="M760" s="15">
        <f>J760+L760</f>
        <v>289</v>
      </c>
      <c r="N760" s="15">
        <v>15</v>
      </c>
      <c r="O760" s="15">
        <f>M760*3+N760</f>
        <v>882</v>
      </c>
    </row>
    <row r="761" ht="12.6" customHeight="1" spans="1:15">
      <c r="A761" s="20">
        <f>IF(B761="户主",COUNTIF($B$5:B761,$B$5),"")</f>
        <v>303</v>
      </c>
      <c r="B761" s="20" t="s">
        <v>17</v>
      </c>
      <c r="C761" s="20" t="s">
        <v>893</v>
      </c>
      <c r="D761" s="47">
        <v>55</v>
      </c>
      <c r="E761" s="20" t="s">
        <v>19</v>
      </c>
      <c r="F761" s="20" t="s">
        <v>17</v>
      </c>
      <c r="G761" s="48">
        <v>4</v>
      </c>
      <c r="H761" s="20" t="s">
        <v>885</v>
      </c>
      <c r="I761" s="20" t="s">
        <v>43</v>
      </c>
      <c r="J761" s="27">
        <f>G761*130</f>
        <v>520</v>
      </c>
      <c r="K761" s="20"/>
      <c r="L761" s="20"/>
      <c r="M761" s="15">
        <f>J761+L761</f>
        <v>520</v>
      </c>
      <c r="N761" s="15">
        <v>15</v>
      </c>
      <c r="O761" s="15">
        <f>M761*3+N761</f>
        <v>1575</v>
      </c>
    </row>
    <row r="762" ht="12.6" customHeight="1" spans="1:251">
      <c r="A762" s="48" t="str">
        <f>IF(B762="户主",COUNTIF($B$5:B762,$B$5),"")</f>
        <v/>
      </c>
      <c r="B762" s="15" t="s">
        <v>22</v>
      </c>
      <c r="C762" s="15" t="s">
        <v>894</v>
      </c>
      <c r="D762" s="21">
        <v>44</v>
      </c>
      <c r="E762" s="15" t="s">
        <v>24</v>
      </c>
      <c r="F762" s="15" t="s">
        <v>25</v>
      </c>
      <c r="G762" s="18"/>
      <c r="H762" s="15" t="s">
        <v>885</v>
      </c>
      <c r="I762" s="15" t="s">
        <v>43</v>
      </c>
      <c r="J762" s="21"/>
      <c r="K762" s="15"/>
      <c r="L762" s="15"/>
      <c r="M762" s="15"/>
      <c r="N762" s="15"/>
      <c r="O762" s="15"/>
      <c r="IP762" s="5"/>
      <c r="IQ762" s="5"/>
    </row>
    <row r="763" ht="12.6" customHeight="1" spans="1:251">
      <c r="A763" s="48" t="str">
        <f>IF(B763="户主",COUNTIF($B$5:B763,$B$5),"")</f>
        <v/>
      </c>
      <c r="B763" s="15" t="s">
        <v>22</v>
      </c>
      <c r="C763" s="15" t="s">
        <v>895</v>
      </c>
      <c r="D763" s="21">
        <v>25</v>
      </c>
      <c r="E763" s="15" t="s">
        <v>24</v>
      </c>
      <c r="F763" s="15" t="s">
        <v>27</v>
      </c>
      <c r="G763" s="18"/>
      <c r="H763" s="15" t="s">
        <v>885</v>
      </c>
      <c r="I763" s="15" t="s">
        <v>43</v>
      </c>
      <c r="J763" s="21"/>
      <c r="K763" s="15"/>
      <c r="L763" s="15"/>
      <c r="M763" s="15"/>
      <c r="N763" s="15"/>
      <c r="O763" s="15"/>
      <c r="IP763" s="5"/>
      <c r="IQ763" s="5"/>
    </row>
    <row r="764" ht="12.6" customHeight="1" spans="1:251">
      <c r="A764" s="48" t="str">
        <f>IF(B764="户主",COUNTIF($B$5:B764,$B$5),"")</f>
        <v/>
      </c>
      <c r="B764" s="15" t="s">
        <v>22</v>
      </c>
      <c r="C764" s="15" t="s">
        <v>896</v>
      </c>
      <c r="D764" s="21">
        <v>15</v>
      </c>
      <c r="E764" s="15" t="s">
        <v>19</v>
      </c>
      <c r="F764" s="15" t="s">
        <v>31</v>
      </c>
      <c r="G764" s="18"/>
      <c r="H764" s="15" t="s">
        <v>885</v>
      </c>
      <c r="I764" s="15" t="s">
        <v>43</v>
      </c>
      <c r="J764" s="21"/>
      <c r="K764" s="15"/>
      <c r="L764" s="15"/>
      <c r="M764" s="15"/>
      <c r="N764" s="15"/>
      <c r="O764" s="15"/>
      <c r="IP764" s="5"/>
      <c r="IQ764" s="5"/>
    </row>
    <row r="765" ht="12.6" customHeight="1" spans="1:15">
      <c r="A765" s="20">
        <f>IF(B765="户主",COUNTIF($B$5:B765,$B$5),"")</f>
        <v>304</v>
      </c>
      <c r="B765" s="15" t="s">
        <v>17</v>
      </c>
      <c r="C765" s="15" t="s">
        <v>897</v>
      </c>
      <c r="D765" s="21">
        <v>59</v>
      </c>
      <c r="E765" s="15" t="s">
        <v>19</v>
      </c>
      <c r="F765" s="15" t="s">
        <v>17</v>
      </c>
      <c r="G765" s="18">
        <v>1</v>
      </c>
      <c r="H765" s="15" t="s">
        <v>858</v>
      </c>
      <c r="I765" s="15" t="s">
        <v>39</v>
      </c>
      <c r="J765" s="27">
        <f>G765*245</f>
        <v>245</v>
      </c>
      <c r="K765" s="15"/>
      <c r="L765" s="15"/>
      <c r="M765" s="15">
        <f>J765+L765</f>
        <v>245</v>
      </c>
      <c r="N765" s="15">
        <v>15</v>
      </c>
      <c r="O765" s="15">
        <f>M765*3+N765</f>
        <v>750</v>
      </c>
    </row>
    <row r="766" ht="12.6" customHeight="1" spans="1:15">
      <c r="A766" s="20">
        <f>IF(B766="户主",COUNTIF($B$5:B766,$B$5),"")</f>
        <v>305</v>
      </c>
      <c r="B766" s="26" t="s">
        <v>17</v>
      </c>
      <c r="C766" s="26" t="s">
        <v>898</v>
      </c>
      <c r="D766" s="29">
        <v>74</v>
      </c>
      <c r="E766" s="26" t="s">
        <v>24</v>
      </c>
      <c r="F766" s="26" t="s">
        <v>17</v>
      </c>
      <c r="G766" s="27">
        <v>1</v>
      </c>
      <c r="H766" s="26" t="s">
        <v>899</v>
      </c>
      <c r="I766" s="15" t="s">
        <v>21</v>
      </c>
      <c r="J766" s="27">
        <f>G766*289</f>
        <v>289</v>
      </c>
      <c r="K766" s="40">
        <v>2</v>
      </c>
      <c r="L766" s="15">
        <v>58</v>
      </c>
      <c r="M766" s="15">
        <f>J766+L766</f>
        <v>347</v>
      </c>
      <c r="N766" s="15">
        <v>15</v>
      </c>
      <c r="O766" s="15">
        <f>M766*3+N766</f>
        <v>1056</v>
      </c>
    </row>
    <row r="767" ht="12.6" customHeight="1" spans="1:15">
      <c r="A767" s="20">
        <f>IF(B767="户主",COUNTIF($B$5:B767,$B$5),"")</f>
        <v>306</v>
      </c>
      <c r="B767" s="26" t="s">
        <v>17</v>
      </c>
      <c r="C767" s="95" t="s">
        <v>900</v>
      </c>
      <c r="D767" s="96">
        <v>55</v>
      </c>
      <c r="E767" s="26" t="s">
        <v>19</v>
      </c>
      <c r="F767" s="95" t="s">
        <v>17</v>
      </c>
      <c r="G767" s="97">
        <v>1</v>
      </c>
      <c r="H767" s="95" t="s">
        <v>899</v>
      </c>
      <c r="I767" s="95" t="s">
        <v>21</v>
      </c>
      <c r="J767" s="27">
        <f>G767*289</f>
        <v>289</v>
      </c>
      <c r="K767" s="95">
        <v>5</v>
      </c>
      <c r="L767" s="15">
        <v>87</v>
      </c>
      <c r="M767" s="15">
        <f>J767+L767</f>
        <v>376</v>
      </c>
      <c r="N767" s="15">
        <v>15</v>
      </c>
      <c r="O767" s="15">
        <f>M767*3+N767</f>
        <v>1143</v>
      </c>
    </row>
    <row r="768" ht="12.6" customHeight="1" spans="1:15">
      <c r="A768" s="20">
        <f>IF(B768="户主",COUNTIF($B$5:B768,$B$5),"")</f>
        <v>307</v>
      </c>
      <c r="B768" s="26" t="s">
        <v>17</v>
      </c>
      <c r="C768" s="26" t="s">
        <v>901</v>
      </c>
      <c r="D768" s="29">
        <v>56</v>
      </c>
      <c r="E768" s="26" t="s">
        <v>19</v>
      </c>
      <c r="F768" s="26" t="s">
        <v>17</v>
      </c>
      <c r="G768" s="27">
        <v>2</v>
      </c>
      <c r="H768" s="26" t="s">
        <v>902</v>
      </c>
      <c r="I768" s="95" t="s">
        <v>21</v>
      </c>
      <c r="J768" s="27">
        <f>G768*289</f>
        <v>578</v>
      </c>
      <c r="K768" s="40">
        <v>6</v>
      </c>
      <c r="L768" s="20">
        <v>145</v>
      </c>
      <c r="M768" s="15">
        <f>J768+L768+L769</f>
        <v>810</v>
      </c>
      <c r="N768" s="15">
        <v>15</v>
      </c>
      <c r="O768" s="15">
        <f>M768*3+N768</f>
        <v>2445</v>
      </c>
    </row>
    <row r="769" s="1" customFormat="1" ht="12.6" customHeight="1" spans="1:15">
      <c r="A769" s="20" t="str">
        <f>IF(B769="户主",COUNTIF($B$5:B769,$B$5),"")</f>
        <v/>
      </c>
      <c r="B769" s="26" t="s">
        <v>22</v>
      </c>
      <c r="C769" s="26" t="s">
        <v>903</v>
      </c>
      <c r="D769" s="29">
        <v>43</v>
      </c>
      <c r="E769" s="26" t="s">
        <v>24</v>
      </c>
      <c r="F769" s="26" t="s">
        <v>83</v>
      </c>
      <c r="G769" s="27"/>
      <c r="H769" s="26" t="s">
        <v>902</v>
      </c>
      <c r="I769" s="95" t="s">
        <v>21</v>
      </c>
      <c r="J769" s="27"/>
      <c r="K769" s="40">
        <v>5</v>
      </c>
      <c r="L769" s="15">
        <v>87</v>
      </c>
      <c r="M769" s="15"/>
      <c r="N769" s="15"/>
      <c r="O769" s="15"/>
    </row>
    <row r="770" ht="12.6" customHeight="1" spans="1:15">
      <c r="A770" s="20">
        <f>IF(B770="户主",COUNTIF($B$5:B770,$B$5),"")</f>
        <v>308</v>
      </c>
      <c r="B770" s="26" t="s">
        <v>17</v>
      </c>
      <c r="C770" s="26" t="s">
        <v>904</v>
      </c>
      <c r="D770" s="29">
        <v>78</v>
      </c>
      <c r="E770" s="26" t="s">
        <v>24</v>
      </c>
      <c r="F770" s="26" t="s">
        <v>17</v>
      </c>
      <c r="G770" s="27">
        <v>1</v>
      </c>
      <c r="H770" s="26" t="s">
        <v>902</v>
      </c>
      <c r="I770" s="26" t="s">
        <v>39</v>
      </c>
      <c r="J770" s="27">
        <f>G770*245</f>
        <v>245</v>
      </c>
      <c r="K770" s="40">
        <v>2</v>
      </c>
      <c r="L770" s="15">
        <v>58</v>
      </c>
      <c r="M770" s="15">
        <f>J770+L770</f>
        <v>303</v>
      </c>
      <c r="N770" s="15">
        <v>15</v>
      </c>
      <c r="O770" s="15">
        <f t="shared" ref="O770:O775" si="11">M770*3+N770</f>
        <v>924</v>
      </c>
    </row>
    <row r="771" ht="12.6" customHeight="1" spans="1:15">
      <c r="A771" s="20">
        <f>IF(B771="户主",COUNTIF($B$5:B771,$B$5),"")</f>
        <v>309</v>
      </c>
      <c r="B771" s="26" t="s">
        <v>17</v>
      </c>
      <c r="C771" s="26" t="s">
        <v>905</v>
      </c>
      <c r="D771" s="29">
        <v>85</v>
      </c>
      <c r="E771" s="26" t="s">
        <v>24</v>
      </c>
      <c r="F771" s="26" t="s">
        <v>17</v>
      </c>
      <c r="G771" s="27">
        <v>1</v>
      </c>
      <c r="H771" s="26" t="s">
        <v>906</v>
      </c>
      <c r="I771" s="26" t="s">
        <v>43</v>
      </c>
      <c r="J771" s="27">
        <f>G771*130</f>
        <v>130</v>
      </c>
      <c r="K771" s="40">
        <v>2</v>
      </c>
      <c r="L771" s="15">
        <v>58</v>
      </c>
      <c r="M771" s="15">
        <f>J771+L771</f>
        <v>188</v>
      </c>
      <c r="N771" s="15">
        <v>15</v>
      </c>
      <c r="O771" s="15">
        <f t="shared" si="11"/>
        <v>579</v>
      </c>
    </row>
    <row r="772" ht="12.6" customHeight="1" spans="1:15">
      <c r="A772" s="20">
        <f>IF(B772="户主",COUNTIF($B$5:B772,$B$5),"")</f>
        <v>310</v>
      </c>
      <c r="B772" s="26" t="s">
        <v>17</v>
      </c>
      <c r="C772" s="26" t="s">
        <v>907</v>
      </c>
      <c r="D772" s="29">
        <v>60</v>
      </c>
      <c r="E772" s="26" t="s">
        <v>19</v>
      </c>
      <c r="F772" s="26" t="s">
        <v>17</v>
      </c>
      <c r="G772" s="27">
        <v>1</v>
      </c>
      <c r="H772" s="26" t="s">
        <v>908</v>
      </c>
      <c r="I772" s="26" t="s">
        <v>21</v>
      </c>
      <c r="J772" s="27">
        <f>G772*289</f>
        <v>289</v>
      </c>
      <c r="K772" s="40"/>
      <c r="L772" s="40"/>
      <c r="M772" s="15">
        <f>J772+L772</f>
        <v>289</v>
      </c>
      <c r="N772" s="15">
        <v>15</v>
      </c>
      <c r="O772" s="15">
        <f t="shared" si="11"/>
        <v>882</v>
      </c>
    </row>
    <row r="773" ht="12.6" customHeight="1" spans="1:15">
      <c r="A773" s="20">
        <f>IF(B773="户主",COUNTIF($B$5:B773,$B$5),"")</f>
        <v>311</v>
      </c>
      <c r="B773" s="26" t="s">
        <v>17</v>
      </c>
      <c r="C773" s="26" t="s">
        <v>909</v>
      </c>
      <c r="D773" s="29">
        <v>56</v>
      </c>
      <c r="E773" s="26" t="s">
        <v>19</v>
      </c>
      <c r="F773" s="26" t="s">
        <v>17</v>
      </c>
      <c r="G773" s="27">
        <v>1</v>
      </c>
      <c r="H773" s="26" t="s">
        <v>908</v>
      </c>
      <c r="I773" s="26" t="s">
        <v>21</v>
      </c>
      <c r="J773" s="27">
        <f>G773*289</f>
        <v>289</v>
      </c>
      <c r="K773" s="40"/>
      <c r="L773" s="40"/>
      <c r="M773" s="15">
        <f>J773+L773</f>
        <v>289</v>
      </c>
      <c r="N773" s="15">
        <v>15</v>
      </c>
      <c r="O773" s="15">
        <f t="shared" si="11"/>
        <v>882</v>
      </c>
    </row>
    <row r="774" ht="12.6" customHeight="1" spans="1:15">
      <c r="A774" s="20">
        <f>IF(B774="户主",COUNTIF($B$5:B774,$B$5),"")</f>
        <v>312</v>
      </c>
      <c r="B774" s="26" t="s">
        <v>17</v>
      </c>
      <c r="C774" s="26" t="s">
        <v>910</v>
      </c>
      <c r="D774" s="29">
        <v>53</v>
      </c>
      <c r="E774" s="26" t="s">
        <v>19</v>
      </c>
      <c r="F774" s="26" t="s">
        <v>17</v>
      </c>
      <c r="G774" s="27">
        <v>1</v>
      </c>
      <c r="H774" s="26" t="s">
        <v>908</v>
      </c>
      <c r="I774" s="26" t="s">
        <v>43</v>
      </c>
      <c r="J774" s="27">
        <f>G774*130</f>
        <v>130</v>
      </c>
      <c r="K774" s="40">
        <v>4</v>
      </c>
      <c r="L774" s="15">
        <v>145</v>
      </c>
      <c r="M774" s="15">
        <f>J774+L774</f>
        <v>275</v>
      </c>
      <c r="N774" s="15">
        <v>15</v>
      </c>
      <c r="O774" s="15">
        <f t="shared" si="11"/>
        <v>840</v>
      </c>
    </row>
    <row r="775" ht="12.6" customHeight="1" spans="1:15">
      <c r="A775" s="20">
        <f>IF(B775="户主",COUNTIF($B$5:B775,$B$5),"")</f>
        <v>313</v>
      </c>
      <c r="B775" s="15" t="s">
        <v>17</v>
      </c>
      <c r="C775" s="15" t="s">
        <v>911</v>
      </c>
      <c r="D775" s="21">
        <v>48</v>
      </c>
      <c r="E775" s="17" t="s">
        <v>19</v>
      </c>
      <c r="F775" s="17" t="s">
        <v>17</v>
      </c>
      <c r="G775" s="18">
        <v>5</v>
      </c>
      <c r="H775" s="17" t="s">
        <v>877</v>
      </c>
      <c r="I775" s="17" t="s">
        <v>43</v>
      </c>
      <c r="J775" s="27">
        <f>G775*130</f>
        <v>650</v>
      </c>
      <c r="K775" s="15">
        <v>6</v>
      </c>
      <c r="L775" s="20">
        <v>145</v>
      </c>
      <c r="M775" s="15">
        <f>J775+L775+L776+L777+L778+L779</f>
        <v>911</v>
      </c>
      <c r="N775" s="15">
        <v>15</v>
      </c>
      <c r="O775" s="15">
        <f t="shared" si="11"/>
        <v>2748</v>
      </c>
    </row>
    <row r="776" ht="12.6" customHeight="1" spans="1:15">
      <c r="A776" s="20" t="str">
        <f>IF(B776="户主",COUNTIF($B$5:B776,$B$5),"")</f>
        <v/>
      </c>
      <c r="B776" s="15" t="s">
        <v>22</v>
      </c>
      <c r="C776" s="15" t="s">
        <v>912</v>
      </c>
      <c r="D776" s="21">
        <v>42</v>
      </c>
      <c r="E776" s="17" t="s">
        <v>24</v>
      </c>
      <c r="F776" s="17" t="s">
        <v>25</v>
      </c>
      <c r="G776" s="18"/>
      <c r="H776" s="17" t="s">
        <v>877</v>
      </c>
      <c r="I776" s="17" t="s">
        <v>43</v>
      </c>
      <c r="J776" s="17"/>
      <c r="K776" s="15"/>
      <c r="L776" s="15"/>
      <c r="M776" s="53"/>
      <c r="N776" s="15"/>
      <c r="O776" s="15"/>
    </row>
    <row r="777" ht="12.6" customHeight="1" spans="1:15">
      <c r="A777" s="20" t="str">
        <f>IF(B777="户主",COUNTIF($B$5:B777,$B$5),"")</f>
        <v/>
      </c>
      <c r="B777" s="15" t="s">
        <v>22</v>
      </c>
      <c r="C777" s="15" t="s">
        <v>913</v>
      </c>
      <c r="D777" s="21">
        <v>22</v>
      </c>
      <c r="E777" s="17" t="s">
        <v>19</v>
      </c>
      <c r="F777" s="17" t="s">
        <v>31</v>
      </c>
      <c r="G777" s="18"/>
      <c r="H777" s="17" t="s">
        <v>877</v>
      </c>
      <c r="I777" s="17" t="s">
        <v>43</v>
      </c>
      <c r="J777" s="17"/>
      <c r="K777" s="15"/>
      <c r="L777" s="15"/>
      <c r="M777" s="53"/>
      <c r="N777" s="15"/>
      <c r="O777" s="15"/>
    </row>
    <row r="778" ht="12.6" customHeight="1" spans="1:15">
      <c r="A778" s="20" t="str">
        <f>IF(B778="户主",COUNTIF($B$5:B778,$B$5),"")</f>
        <v/>
      </c>
      <c r="B778" s="15" t="s">
        <v>22</v>
      </c>
      <c r="C778" s="15" t="s">
        <v>914</v>
      </c>
      <c r="D778" s="21">
        <v>77</v>
      </c>
      <c r="E778" s="17" t="s">
        <v>19</v>
      </c>
      <c r="F778" s="17" t="s">
        <v>88</v>
      </c>
      <c r="G778" s="18"/>
      <c r="H778" s="17" t="s">
        <v>877</v>
      </c>
      <c r="I778" s="17" t="s">
        <v>43</v>
      </c>
      <c r="J778" s="17"/>
      <c r="K778" s="15">
        <v>2</v>
      </c>
      <c r="L778" s="15">
        <v>58</v>
      </c>
      <c r="M778" s="53"/>
      <c r="N778" s="15"/>
      <c r="O778" s="15"/>
    </row>
    <row r="779" ht="12.6" customHeight="1" spans="1:15">
      <c r="A779" s="20" t="str">
        <f>IF(B779="户主",COUNTIF($B$5:B779,$B$5),"")</f>
        <v/>
      </c>
      <c r="B779" s="15" t="s">
        <v>22</v>
      </c>
      <c r="C779" s="15" t="s">
        <v>915</v>
      </c>
      <c r="D779" s="21">
        <v>73</v>
      </c>
      <c r="E779" s="17" t="s">
        <v>24</v>
      </c>
      <c r="F779" s="17" t="s">
        <v>149</v>
      </c>
      <c r="G779" s="18"/>
      <c r="H779" s="17" t="s">
        <v>877</v>
      </c>
      <c r="I779" s="17" t="s">
        <v>43</v>
      </c>
      <c r="J779" s="17"/>
      <c r="K779" s="15">
        <v>2</v>
      </c>
      <c r="L779" s="15">
        <v>58</v>
      </c>
      <c r="M779" s="53"/>
      <c r="N779" s="15"/>
      <c r="O779" s="15"/>
    </row>
    <row r="780" ht="12.6" customHeight="1" spans="1:15">
      <c r="A780" s="20">
        <f>IF(B780="户主",COUNTIF($B$5:B780,$B$5),"")</f>
        <v>314</v>
      </c>
      <c r="B780" s="15" t="s">
        <v>17</v>
      </c>
      <c r="C780" s="23" t="s">
        <v>916</v>
      </c>
      <c r="D780" s="21">
        <v>66</v>
      </c>
      <c r="E780" s="17" t="s">
        <v>19</v>
      </c>
      <c r="F780" s="17" t="s">
        <v>17</v>
      </c>
      <c r="G780" s="18">
        <v>1</v>
      </c>
      <c r="H780" s="17" t="s">
        <v>869</v>
      </c>
      <c r="I780" s="17" t="s">
        <v>39</v>
      </c>
      <c r="J780" s="27">
        <f>G780*245</f>
        <v>245</v>
      </c>
      <c r="K780" s="15"/>
      <c r="L780" s="15"/>
      <c r="M780" s="15">
        <f>J780+L780</f>
        <v>245</v>
      </c>
      <c r="N780" s="15">
        <v>15</v>
      </c>
      <c r="O780" s="15">
        <f>M780*3+N780</f>
        <v>750</v>
      </c>
    </row>
    <row r="781" ht="12.6" customHeight="1" spans="1:15">
      <c r="A781" s="20">
        <f>IF(B781="户主",COUNTIF($B$5:B781,$B$5),"")</f>
        <v>315</v>
      </c>
      <c r="B781" s="15" t="s">
        <v>17</v>
      </c>
      <c r="C781" s="15" t="s">
        <v>917</v>
      </c>
      <c r="D781" s="21">
        <v>32</v>
      </c>
      <c r="E781" s="17" t="s">
        <v>19</v>
      </c>
      <c r="F781" s="17" t="s">
        <v>17</v>
      </c>
      <c r="G781" s="18">
        <v>2</v>
      </c>
      <c r="H781" s="17" t="s">
        <v>869</v>
      </c>
      <c r="I781" s="17" t="s">
        <v>39</v>
      </c>
      <c r="J781" s="27">
        <f>G781*245</f>
        <v>490</v>
      </c>
      <c r="K781" s="15"/>
      <c r="L781" s="15"/>
      <c r="M781" s="15">
        <f>J781+L781</f>
        <v>490</v>
      </c>
      <c r="N781" s="15">
        <v>15</v>
      </c>
      <c r="O781" s="15">
        <f>M781*3+N781</f>
        <v>1485</v>
      </c>
    </row>
    <row r="782" ht="12.6" customHeight="1" spans="1:15">
      <c r="A782" s="20" t="str">
        <f>IF(B782="户主",COUNTIF($B$5:B782,$B$5),"")</f>
        <v/>
      </c>
      <c r="B782" s="15" t="s">
        <v>22</v>
      </c>
      <c r="C782" s="15" t="s">
        <v>918</v>
      </c>
      <c r="D782" s="21">
        <v>67</v>
      </c>
      <c r="E782" s="17" t="s">
        <v>24</v>
      </c>
      <c r="F782" s="17" t="s">
        <v>149</v>
      </c>
      <c r="G782" s="18"/>
      <c r="H782" s="17" t="s">
        <v>869</v>
      </c>
      <c r="I782" s="17" t="s">
        <v>39</v>
      </c>
      <c r="J782" s="17"/>
      <c r="K782" s="15"/>
      <c r="L782" s="15"/>
      <c r="M782" s="53"/>
      <c r="N782" s="15"/>
      <c r="O782" s="15"/>
    </row>
    <row r="783" ht="12.6" customHeight="1" spans="1:15">
      <c r="A783" s="20">
        <f>IF(B783="户主",COUNTIF($B$5:B783,$B$5),"")</f>
        <v>316</v>
      </c>
      <c r="B783" s="15" t="s">
        <v>17</v>
      </c>
      <c r="C783" s="15" t="s">
        <v>919</v>
      </c>
      <c r="D783" s="21">
        <v>62</v>
      </c>
      <c r="E783" s="17" t="s">
        <v>19</v>
      </c>
      <c r="F783" s="17" t="s">
        <v>17</v>
      </c>
      <c r="G783" s="18">
        <v>5</v>
      </c>
      <c r="H783" s="17" t="s">
        <v>869</v>
      </c>
      <c r="I783" s="17" t="s">
        <v>43</v>
      </c>
      <c r="J783" s="27">
        <f>G783*130</f>
        <v>650</v>
      </c>
      <c r="K783" s="15"/>
      <c r="L783" s="15"/>
      <c r="M783" s="15">
        <f>J783+L784+L786+L787</f>
        <v>969</v>
      </c>
      <c r="N783" s="15">
        <v>15</v>
      </c>
      <c r="O783" s="15">
        <f>M783*3+N783</f>
        <v>2922</v>
      </c>
    </row>
    <row r="784" ht="12.6" customHeight="1" spans="1:15">
      <c r="A784" s="20" t="str">
        <f>IF(B784="户主",COUNTIF($B$5:B784,$B$5),"")</f>
        <v/>
      </c>
      <c r="B784" s="15" t="s">
        <v>22</v>
      </c>
      <c r="C784" s="15" t="s">
        <v>920</v>
      </c>
      <c r="D784" s="21">
        <v>57</v>
      </c>
      <c r="E784" s="17" t="s">
        <v>24</v>
      </c>
      <c r="F784" s="17" t="s">
        <v>25</v>
      </c>
      <c r="G784" s="18"/>
      <c r="H784" s="17" t="s">
        <v>869</v>
      </c>
      <c r="I784" s="17" t="s">
        <v>43</v>
      </c>
      <c r="J784" s="17"/>
      <c r="K784" s="15">
        <v>6</v>
      </c>
      <c r="L784" s="20">
        <v>145</v>
      </c>
      <c r="M784" s="53"/>
      <c r="N784" s="15"/>
      <c r="O784" s="15"/>
    </row>
    <row r="785" ht="12.6" customHeight="1" spans="1:15">
      <c r="A785" s="20" t="str">
        <f>IF(B785="户主",COUNTIF($B$5:B785,$B$5),"")</f>
        <v/>
      </c>
      <c r="B785" s="15" t="s">
        <v>22</v>
      </c>
      <c r="C785" s="15" t="s">
        <v>921</v>
      </c>
      <c r="D785" s="21">
        <v>37</v>
      </c>
      <c r="E785" s="17" t="s">
        <v>19</v>
      </c>
      <c r="F785" s="17" t="s">
        <v>31</v>
      </c>
      <c r="G785" s="18"/>
      <c r="H785" s="17" t="s">
        <v>869</v>
      </c>
      <c r="I785" s="17" t="s">
        <v>43</v>
      </c>
      <c r="J785" s="17"/>
      <c r="K785" s="15"/>
      <c r="L785" s="15"/>
      <c r="M785" s="53"/>
      <c r="N785" s="15"/>
      <c r="O785" s="15"/>
    </row>
    <row r="786" ht="12.6" customHeight="1" spans="1:15">
      <c r="A786" s="20" t="str">
        <f>IF(B786="户主",COUNTIF($B$5:B786,$B$5),"")</f>
        <v/>
      </c>
      <c r="B786" s="15" t="s">
        <v>22</v>
      </c>
      <c r="C786" s="15" t="s">
        <v>922</v>
      </c>
      <c r="D786" s="21">
        <v>9</v>
      </c>
      <c r="E786" s="17" t="s">
        <v>19</v>
      </c>
      <c r="F786" s="17" t="s">
        <v>48</v>
      </c>
      <c r="G786" s="18"/>
      <c r="H786" s="17" t="s">
        <v>869</v>
      </c>
      <c r="I786" s="17" t="s">
        <v>43</v>
      </c>
      <c r="J786" s="17"/>
      <c r="K786" s="15">
        <v>3</v>
      </c>
      <c r="L786" s="40">
        <v>87</v>
      </c>
      <c r="M786" s="53"/>
      <c r="N786" s="15"/>
      <c r="O786" s="15"/>
    </row>
    <row r="787" ht="12.6" customHeight="1" spans="1:15">
      <c r="A787" s="20" t="str">
        <f>IF(B787="户主",COUNTIF($B$5:B787,$B$5),"")</f>
        <v/>
      </c>
      <c r="B787" s="15" t="s">
        <v>22</v>
      </c>
      <c r="C787" s="15" t="s">
        <v>923</v>
      </c>
      <c r="D787" s="21">
        <v>3</v>
      </c>
      <c r="E787" s="17" t="s">
        <v>19</v>
      </c>
      <c r="F787" s="17" t="s">
        <v>48</v>
      </c>
      <c r="G787" s="18"/>
      <c r="H787" s="17" t="s">
        <v>869</v>
      </c>
      <c r="I787" s="17" t="s">
        <v>43</v>
      </c>
      <c r="J787" s="17"/>
      <c r="K787" s="15">
        <v>3</v>
      </c>
      <c r="L787" s="40">
        <v>87</v>
      </c>
      <c r="M787" s="53"/>
      <c r="N787" s="15"/>
      <c r="O787" s="15"/>
    </row>
    <row r="788" ht="12.6" customHeight="1" spans="1:15">
      <c r="A788" s="20">
        <f>IF(B788="户主",COUNTIF($B$5:B788,$B$5),"")</f>
        <v>317</v>
      </c>
      <c r="B788" s="15" t="s">
        <v>17</v>
      </c>
      <c r="C788" s="15" t="s">
        <v>924</v>
      </c>
      <c r="D788" s="21">
        <v>41</v>
      </c>
      <c r="E788" s="17" t="s">
        <v>24</v>
      </c>
      <c r="F788" s="17" t="s">
        <v>17</v>
      </c>
      <c r="G788" s="18">
        <v>3</v>
      </c>
      <c r="H788" s="17" t="s">
        <v>867</v>
      </c>
      <c r="I788" s="17" t="s">
        <v>39</v>
      </c>
      <c r="J788" s="27">
        <f>G788*245</f>
        <v>735</v>
      </c>
      <c r="K788" s="15"/>
      <c r="L788" s="15"/>
      <c r="M788" s="15">
        <f>J788+L788+L789+L790</f>
        <v>909</v>
      </c>
      <c r="N788" s="15">
        <v>15</v>
      </c>
      <c r="O788" s="15">
        <f>M788*3+N788</f>
        <v>2742</v>
      </c>
    </row>
    <row r="789" ht="12.6" customHeight="1" spans="1:15">
      <c r="A789" s="20" t="str">
        <f>IF(B789="户主",COUNTIF($B$5:B789,$B$5),"")</f>
        <v/>
      </c>
      <c r="B789" s="15" t="s">
        <v>22</v>
      </c>
      <c r="C789" s="15" t="s">
        <v>925</v>
      </c>
      <c r="D789" s="21">
        <v>7</v>
      </c>
      <c r="E789" s="17" t="s">
        <v>24</v>
      </c>
      <c r="F789" s="17" t="s">
        <v>27</v>
      </c>
      <c r="G789" s="18"/>
      <c r="H789" s="17" t="s">
        <v>867</v>
      </c>
      <c r="I789" s="17" t="s">
        <v>39</v>
      </c>
      <c r="J789" s="17"/>
      <c r="K789" s="15">
        <v>3</v>
      </c>
      <c r="L789" s="40">
        <v>87</v>
      </c>
      <c r="M789" s="53"/>
      <c r="N789" s="15"/>
      <c r="O789" s="15"/>
    </row>
    <row r="790" s="2" customFormat="1" ht="12.6" customHeight="1" spans="1:15">
      <c r="A790" s="20" t="str">
        <f>IF(B790="户主",COUNTIF($B$5:B790,$B$5),"")</f>
        <v/>
      </c>
      <c r="B790" s="15" t="s">
        <v>22</v>
      </c>
      <c r="C790" s="15" t="s">
        <v>926</v>
      </c>
      <c r="D790" s="21">
        <v>14</v>
      </c>
      <c r="E790" s="15" t="s">
        <v>24</v>
      </c>
      <c r="F790" s="17" t="s">
        <v>27</v>
      </c>
      <c r="G790" s="18"/>
      <c r="H790" s="17" t="s">
        <v>867</v>
      </c>
      <c r="I790" s="17" t="s">
        <v>39</v>
      </c>
      <c r="J790" s="17"/>
      <c r="K790" s="20">
        <v>3</v>
      </c>
      <c r="L790" s="20">
        <v>87</v>
      </c>
      <c r="M790" s="53"/>
      <c r="N790" s="15"/>
      <c r="O790" s="15"/>
    </row>
    <row r="791" ht="12.6" customHeight="1" spans="1:15">
      <c r="A791" s="20">
        <f>IF(B791="户主",COUNTIF($B$5:B791,$B$5),"")</f>
        <v>318</v>
      </c>
      <c r="B791" s="15" t="s">
        <v>17</v>
      </c>
      <c r="C791" s="15" t="s">
        <v>927</v>
      </c>
      <c r="D791" s="21">
        <v>78</v>
      </c>
      <c r="E791" s="17" t="s">
        <v>19</v>
      </c>
      <c r="F791" s="17" t="s">
        <v>17</v>
      </c>
      <c r="G791" s="18">
        <v>3</v>
      </c>
      <c r="H791" s="17" t="s">
        <v>858</v>
      </c>
      <c r="I791" s="17" t="s">
        <v>43</v>
      </c>
      <c r="J791" s="27">
        <f>G791*130</f>
        <v>390</v>
      </c>
      <c r="K791" s="15">
        <v>2</v>
      </c>
      <c r="L791" s="15">
        <v>58</v>
      </c>
      <c r="M791" s="15">
        <f>J791+L791</f>
        <v>448</v>
      </c>
      <c r="N791" s="15">
        <v>15</v>
      </c>
      <c r="O791" s="15">
        <f>M791*3+N791</f>
        <v>1359</v>
      </c>
    </row>
    <row r="792" ht="12.6" customHeight="1" spans="1:15">
      <c r="A792" s="20" t="str">
        <f>IF(B792="户主",COUNTIF($B$5:B792,$B$5),"")</f>
        <v/>
      </c>
      <c r="B792" s="15" t="s">
        <v>22</v>
      </c>
      <c r="C792" s="15" t="s">
        <v>928</v>
      </c>
      <c r="D792" s="21">
        <v>44</v>
      </c>
      <c r="E792" s="17" t="s">
        <v>19</v>
      </c>
      <c r="F792" s="17" t="s">
        <v>31</v>
      </c>
      <c r="G792" s="18"/>
      <c r="H792" s="17" t="s">
        <v>858</v>
      </c>
      <c r="I792" s="17" t="s">
        <v>43</v>
      </c>
      <c r="J792" s="17"/>
      <c r="K792" s="15"/>
      <c r="L792" s="15"/>
      <c r="M792" s="53"/>
      <c r="N792" s="15"/>
      <c r="O792" s="15"/>
    </row>
    <row r="793" ht="12.6" customHeight="1" spans="1:251">
      <c r="A793" s="48" t="str">
        <f>IF(B793="户主",COUNTIF($B$5:B793,$B$5),"")</f>
        <v/>
      </c>
      <c r="B793" s="15" t="s">
        <v>22</v>
      </c>
      <c r="C793" s="15" t="s">
        <v>929</v>
      </c>
      <c r="D793" s="21">
        <v>69</v>
      </c>
      <c r="E793" s="15" t="s">
        <v>24</v>
      </c>
      <c r="F793" s="15" t="s">
        <v>149</v>
      </c>
      <c r="G793" s="18"/>
      <c r="H793" s="15" t="s">
        <v>858</v>
      </c>
      <c r="I793" s="15" t="s">
        <v>43</v>
      </c>
      <c r="J793" s="21"/>
      <c r="K793" s="15"/>
      <c r="L793" s="15"/>
      <c r="M793" s="15"/>
      <c r="N793" s="15"/>
      <c r="O793" s="15"/>
      <c r="IP793" s="5"/>
      <c r="IQ793" s="5"/>
    </row>
    <row r="794" ht="12.6" customHeight="1" spans="1:15">
      <c r="A794" s="20">
        <f>IF(B794="户主",COUNTIF($B$5:B794,$B$5),"")</f>
        <v>319</v>
      </c>
      <c r="B794" s="15" t="s">
        <v>17</v>
      </c>
      <c r="C794" s="15" t="s">
        <v>930</v>
      </c>
      <c r="D794" s="22">
        <v>28</v>
      </c>
      <c r="E794" s="17" t="s">
        <v>24</v>
      </c>
      <c r="F794" s="17" t="s">
        <v>17</v>
      </c>
      <c r="G794" s="18">
        <v>1</v>
      </c>
      <c r="H794" s="17" t="s">
        <v>877</v>
      </c>
      <c r="I794" s="17" t="s">
        <v>21</v>
      </c>
      <c r="J794" s="27">
        <f>G794*289</f>
        <v>289</v>
      </c>
      <c r="K794" s="15"/>
      <c r="L794" s="15"/>
      <c r="M794" s="15">
        <f>J794+L794</f>
        <v>289</v>
      </c>
      <c r="N794" s="15">
        <v>15</v>
      </c>
      <c r="O794" s="15">
        <f>M794*3+N794</f>
        <v>882</v>
      </c>
    </row>
    <row r="795" ht="12.6" customHeight="1" spans="1:15">
      <c r="A795" s="20">
        <f>IF(B795="户主",COUNTIF($B$5:B795,$B$5),"")</f>
        <v>320</v>
      </c>
      <c r="B795" s="15" t="s">
        <v>17</v>
      </c>
      <c r="C795" s="15" t="s">
        <v>931</v>
      </c>
      <c r="D795" s="21">
        <v>63</v>
      </c>
      <c r="E795" s="17" t="s">
        <v>19</v>
      </c>
      <c r="F795" s="17" t="s">
        <v>17</v>
      </c>
      <c r="G795" s="18">
        <v>2</v>
      </c>
      <c r="H795" s="17" t="s">
        <v>869</v>
      </c>
      <c r="I795" s="17" t="s">
        <v>21</v>
      </c>
      <c r="J795" s="27">
        <f>G795*289</f>
        <v>578</v>
      </c>
      <c r="K795" s="15"/>
      <c r="L795" s="15"/>
      <c r="M795" s="15">
        <f>J795+L795+L796</f>
        <v>636</v>
      </c>
      <c r="N795" s="15">
        <v>15</v>
      </c>
      <c r="O795" s="15">
        <f>M795*3+N795</f>
        <v>1923</v>
      </c>
    </row>
    <row r="796" ht="12.6" customHeight="1" spans="1:15">
      <c r="A796" s="20" t="str">
        <f>IF(B796="户主",COUNTIF($B$5:B796,$B$5),"")</f>
        <v/>
      </c>
      <c r="B796" s="15" t="s">
        <v>22</v>
      </c>
      <c r="C796" s="15" t="s">
        <v>932</v>
      </c>
      <c r="D796" s="21">
        <v>89</v>
      </c>
      <c r="E796" s="15" t="s">
        <v>24</v>
      </c>
      <c r="F796" s="15" t="s">
        <v>149</v>
      </c>
      <c r="G796" s="18" t="s">
        <v>933</v>
      </c>
      <c r="H796" s="17" t="s">
        <v>869</v>
      </c>
      <c r="I796" s="17" t="s">
        <v>21</v>
      </c>
      <c r="J796" s="15"/>
      <c r="K796" s="15">
        <v>2</v>
      </c>
      <c r="L796" s="15">
        <v>58</v>
      </c>
      <c r="M796" s="15"/>
      <c r="N796" s="15"/>
      <c r="O796" s="15"/>
    </row>
    <row r="797" ht="12.6" customHeight="1" spans="1:251">
      <c r="A797" s="20">
        <f>IF(B797="户主",COUNTIF($B$5:B797,$B$5),"")</f>
        <v>321</v>
      </c>
      <c r="B797" s="26" t="s">
        <v>17</v>
      </c>
      <c r="C797" s="15" t="s">
        <v>934</v>
      </c>
      <c r="D797" s="21">
        <v>48</v>
      </c>
      <c r="E797" s="15" t="s">
        <v>19</v>
      </c>
      <c r="F797" s="15" t="s">
        <v>17</v>
      </c>
      <c r="G797" s="18">
        <v>2</v>
      </c>
      <c r="H797" s="15" t="s">
        <v>877</v>
      </c>
      <c r="I797" s="15" t="s">
        <v>39</v>
      </c>
      <c r="J797" s="27">
        <f>G797*245</f>
        <v>490</v>
      </c>
      <c r="K797" s="15">
        <v>5</v>
      </c>
      <c r="L797" s="15">
        <v>87</v>
      </c>
      <c r="M797" s="15">
        <f>J797+L797+L798</f>
        <v>577</v>
      </c>
      <c r="N797" s="15">
        <v>15</v>
      </c>
      <c r="O797" s="15">
        <f>M797*3+N797</f>
        <v>1746</v>
      </c>
      <c r="IP797" s="5"/>
      <c r="IQ797" s="5"/>
    </row>
    <row r="798" ht="12.6" customHeight="1" spans="1:251">
      <c r="A798" s="20" t="str">
        <f>IF(B798="户主",COUNTIF($B$5:B798,$B$5),"")</f>
        <v/>
      </c>
      <c r="B798" s="20" t="s">
        <v>22</v>
      </c>
      <c r="C798" s="15" t="s">
        <v>935</v>
      </c>
      <c r="D798" s="21">
        <v>23</v>
      </c>
      <c r="E798" s="15" t="s">
        <v>19</v>
      </c>
      <c r="F798" s="15" t="s">
        <v>85</v>
      </c>
      <c r="G798" s="18"/>
      <c r="H798" s="15" t="s">
        <v>877</v>
      </c>
      <c r="I798" s="15" t="s">
        <v>39</v>
      </c>
      <c r="J798" s="15"/>
      <c r="K798" s="15"/>
      <c r="L798" s="15"/>
      <c r="M798" s="15"/>
      <c r="N798" s="15"/>
      <c r="O798" s="15"/>
      <c r="IP798" s="5"/>
      <c r="IQ798" s="5"/>
    </row>
    <row r="799" s="4" customFormat="1" ht="12.6" customHeight="1" spans="1:37">
      <c r="A799" s="20">
        <f>IF(B799="户主",COUNTIF($B$5:B799,$B$5),"")</f>
        <v>322</v>
      </c>
      <c r="B799" s="36" t="s">
        <v>17</v>
      </c>
      <c r="C799" s="42" t="s">
        <v>936</v>
      </c>
      <c r="D799" s="88">
        <v>44</v>
      </c>
      <c r="E799" s="42" t="s">
        <v>19</v>
      </c>
      <c r="F799" s="42" t="s">
        <v>17</v>
      </c>
      <c r="G799" s="89">
        <v>2</v>
      </c>
      <c r="H799" s="42" t="s">
        <v>885</v>
      </c>
      <c r="I799" s="42" t="s">
        <v>43</v>
      </c>
      <c r="J799" s="43">
        <f>G799*130</f>
        <v>260</v>
      </c>
      <c r="K799" s="42"/>
      <c r="L799" s="42"/>
      <c r="M799" s="42">
        <f>J799+L800</f>
        <v>318</v>
      </c>
      <c r="N799" s="44">
        <v>15</v>
      </c>
      <c r="O799" s="36">
        <f>M799*3+N799</f>
        <v>969</v>
      </c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</row>
    <row r="800" s="4" customFormat="1" ht="12.6" customHeight="1" spans="1:37">
      <c r="A800" s="20" t="str">
        <f>IF(B800="户主",COUNTIF($B$5:B800,$B$5),"")</f>
        <v/>
      </c>
      <c r="B800" s="36" t="s">
        <v>22</v>
      </c>
      <c r="C800" s="42" t="s">
        <v>937</v>
      </c>
      <c r="D800" s="88">
        <v>81</v>
      </c>
      <c r="E800" s="42" t="s">
        <v>24</v>
      </c>
      <c r="F800" s="42" t="s">
        <v>94</v>
      </c>
      <c r="G800" s="89"/>
      <c r="H800" s="42" t="s">
        <v>885</v>
      </c>
      <c r="I800" s="42" t="s">
        <v>43</v>
      </c>
      <c r="J800" s="43" t="str">
        <f t="shared" ref="J800:J806" si="12">IF(I800=1,G800*289,IF(I800=2,G800*245,IF(I800=3,G800*130,"")))</f>
        <v/>
      </c>
      <c r="K800" s="42">
        <v>2</v>
      </c>
      <c r="L800" s="42">
        <v>58</v>
      </c>
      <c r="M800" s="42" t="str">
        <f>IF(F800&lt;&gt;"户主","",IF(F801&lt;&gt;"户主",IF(F802&lt;&gt;"户主",IF(F803&lt;&gt;"户主",IF(F804&lt;&gt;"户主",IF(F805&lt;&gt;"户主",IF(F806&lt;&gt;"户主",IF(F807&lt;&gt;"户主",“”,J800+L800+L801+L802+L803+L804+L805+L806),J800+L800+L801+L802+L803+L804+L805),J800+L800+L801+L802+L803+L804),J800+L800+L801+L802+L803),J800+L800+L801+L802),J800+L800+L801),J800+L800))</f>
        <v/>
      </c>
      <c r="N800" s="44"/>
      <c r="O800" s="36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</row>
    <row r="801" s="4" customFormat="1" ht="12.6" customHeight="1" spans="1:37">
      <c r="A801" s="20">
        <f>IF(B801="户主",COUNTIF($B$5:B801,$B$5),"")</f>
        <v>323</v>
      </c>
      <c r="B801" s="36" t="s">
        <v>17</v>
      </c>
      <c r="C801" s="42" t="s">
        <v>938</v>
      </c>
      <c r="D801" s="88">
        <v>50</v>
      </c>
      <c r="E801" s="42" t="s">
        <v>19</v>
      </c>
      <c r="F801" s="42" t="s">
        <v>17</v>
      </c>
      <c r="G801" s="99">
        <v>6</v>
      </c>
      <c r="H801" s="42" t="s">
        <v>867</v>
      </c>
      <c r="I801" s="42" t="s">
        <v>21</v>
      </c>
      <c r="J801" s="43">
        <f>G801*289</f>
        <v>1734</v>
      </c>
      <c r="K801" s="42"/>
      <c r="L801" s="42"/>
      <c r="M801" s="42">
        <f>J801+L803+L804+L805+L806</f>
        <v>2024</v>
      </c>
      <c r="N801" s="44">
        <v>15</v>
      </c>
      <c r="O801" s="36">
        <f>M801*3+N801</f>
        <v>6087</v>
      </c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</row>
    <row r="802" s="4" customFormat="1" ht="12.6" customHeight="1" spans="1:37">
      <c r="A802" s="20" t="str">
        <f>IF(B802="户主",COUNTIF($B$5:B802,$B$5),"")</f>
        <v/>
      </c>
      <c r="B802" s="36" t="s">
        <v>22</v>
      </c>
      <c r="C802" s="42" t="s">
        <v>939</v>
      </c>
      <c r="D802" s="88">
        <v>40</v>
      </c>
      <c r="E802" s="42" t="s">
        <v>24</v>
      </c>
      <c r="F802" s="42" t="s">
        <v>25</v>
      </c>
      <c r="G802" s="89"/>
      <c r="H802" s="42" t="s">
        <v>867</v>
      </c>
      <c r="I802" s="42" t="s">
        <v>21</v>
      </c>
      <c r="J802" s="43" t="str">
        <f t="shared" si="12"/>
        <v/>
      </c>
      <c r="K802" s="42"/>
      <c r="L802" s="42"/>
      <c r="M802" s="42" t="str">
        <f>IF(F802&lt;&gt;"户主","",IF(F803&lt;&gt;"户主",IF(F804&lt;&gt;"户主",IF(F805&lt;&gt;"户主",IF(F806&lt;&gt;"户主",IF(F807&lt;&gt;"户主",IF(F808&lt;&gt;"户主",IF(F809&lt;&gt;"户主",“”,J802+L802+L803+L804+L805+L806+L807+L808),J802+L802+L803+L804+L805+L806+L807),J802+L802+L803+L804+L805+L806),J802+L802+L803+L804+L805),J802+L802+L803+L804),J802+L802+L803),J802+L802))</f>
        <v/>
      </c>
      <c r="N802" s="44"/>
      <c r="O802" s="36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</row>
    <row r="803" s="4" customFormat="1" ht="12.6" customHeight="1" spans="1:37">
      <c r="A803" s="20" t="str">
        <f>IF(B803="户主",COUNTIF($B$5:B803,$B$5),"")</f>
        <v/>
      </c>
      <c r="B803" s="36" t="s">
        <v>22</v>
      </c>
      <c r="C803" s="42" t="s">
        <v>940</v>
      </c>
      <c r="D803" s="88">
        <v>75</v>
      </c>
      <c r="E803" s="42" t="s">
        <v>24</v>
      </c>
      <c r="F803" s="42" t="s">
        <v>94</v>
      </c>
      <c r="G803" s="89"/>
      <c r="H803" s="42" t="s">
        <v>867</v>
      </c>
      <c r="I803" s="42" t="s">
        <v>21</v>
      </c>
      <c r="J803" s="43" t="str">
        <f t="shared" si="12"/>
        <v/>
      </c>
      <c r="K803" s="42">
        <v>2</v>
      </c>
      <c r="L803" s="42">
        <v>58</v>
      </c>
      <c r="M803" s="42" t="str">
        <f>IF(F803&lt;&gt;"户主","",IF(F804&lt;&gt;"户主",IF(F805&lt;&gt;"户主",IF(F806&lt;&gt;"户主",IF(F807&lt;&gt;"户主",IF(F808&lt;&gt;"户主",IF(F809&lt;&gt;"户主",IF(F810&lt;&gt;"户主",“”,J803+L803+L804+L805+L806+L807+L808+L809),J803+L803+L804+L805+L806+L807+L808),J803+L803+L804+L805+L806+L807),J803+L803+L804+L805+L806),J803+L803+L804+L805),J803+L803+L804),J803+L803))</f>
        <v/>
      </c>
      <c r="N803" s="44"/>
      <c r="O803" s="36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</row>
    <row r="804" s="4" customFormat="1" ht="12.6" customHeight="1" spans="1:37">
      <c r="A804" s="20" t="str">
        <f>IF(B804="户主",COUNTIF($B$5:B804,$B$5),"")</f>
        <v/>
      </c>
      <c r="B804" s="36" t="s">
        <v>22</v>
      </c>
      <c r="C804" s="42" t="s">
        <v>941</v>
      </c>
      <c r="D804" s="88">
        <v>83</v>
      </c>
      <c r="E804" s="42" t="s">
        <v>19</v>
      </c>
      <c r="F804" s="42" t="s">
        <v>183</v>
      </c>
      <c r="G804" s="89"/>
      <c r="H804" s="42" t="s">
        <v>867</v>
      </c>
      <c r="I804" s="42" t="s">
        <v>21</v>
      </c>
      <c r="J804" s="43" t="str">
        <f t="shared" si="12"/>
        <v/>
      </c>
      <c r="K804" s="42">
        <v>2</v>
      </c>
      <c r="L804" s="42">
        <v>58</v>
      </c>
      <c r="M804" s="42" t="str">
        <f>IF(F804&lt;&gt;"户主","",IF(F805&lt;&gt;"户主",IF(F806&lt;&gt;"户主",IF(F807&lt;&gt;"户主",IF(F808&lt;&gt;"户主",IF(F809&lt;&gt;"户主",IF(F810&lt;&gt;"户主",IF(F811&lt;&gt;"户主",“”,J804+L804+L805+L806+L807+L808+L809+L810),J804+L804+L805+L806+L807+L808+L809),J804+L804+L805+L806+L807+L808),J804+L804+L805+L806+L807),J804+L804+L805+L806),J804+L804+L805),J804+L804))</f>
        <v/>
      </c>
      <c r="N804" s="44"/>
      <c r="O804" s="36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</row>
    <row r="805" s="4" customFormat="1" ht="12.6" customHeight="1" spans="1:37">
      <c r="A805" s="20" t="str">
        <f>IF(B805="户主",COUNTIF($B$5:B805,$B$5),"")</f>
        <v/>
      </c>
      <c r="B805" s="36" t="s">
        <v>22</v>
      </c>
      <c r="C805" s="42" t="s">
        <v>942</v>
      </c>
      <c r="D805" s="88">
        <v>14</v>
      </c>
      <c r="E805" s="42" t="s">
        <v>19</v>
      </c>
      <c r="F805" s="42" t="s">
        <v>943</v>
      </c>
      <c r="G805" s="89"/>
      <c r="H805" s="42" t="s">
        <v>867</v>
      </c>
      <c r="I805" s="42" t="s">
        <v>21</v>
      </c>
      <c r="J805" s="43" t="str">
        <f t="shared" si="12"/>
        <v/>
      </c>
      <c r="K805" s="42">
        <v>3</v>
      </c>
      <c r="L805" s="42">
        <v>87</v>
      </c>
      <c r="M805" s="42" t="str">
        <f>IF(F805&lt;&gt;"户主","",IF(F806&lt;&gt;"户主",IF(F807&lt;&gt;"户主",IF(F808&lt;&gt;"户主",IF(F809&lt;&gt;"户主",IF(F810&lt;&gt;"户主",IF(F811&lt;&gt;"户主",IF(F812&lt;&gt;"户主",“”,J805+L805+L806+L807+L808+L809+L810+L811),J805+L805+L806+L807+L808+L809+L810),J805+L805+L806+L807+L808+L809),J805+L805+L806+L807+L808),J805+L805+L806+L807),J805+L805+L806),J805+L805))</f>
        <v/>
      </c>
      <c r="N805" s="44"/>
      <c r="O805" s="36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</row>
    <row r="806" s="4" customFormat="1" ht="12.6" customHeight="1" spans="1:37">
      <c r="A806" s="20" t="str">
        <f>IF(B806="户主",COUNTIF($B$5:B806,$B$5),"")</f>
        <v/>
      </c>
      <c r="B806" s="36" t="s">
        <v>22</v>
      </c>
      <c r="C806" s="42" t="s">
        <v>944</v>
      </c>
      <c r="D806" s="88">
        <v>10</v>
      </c>
      <c r="E806" s="42" t="s">
        <v>19</v>
      </c>
      <c r="F806" s="42" t="s">
        <v>244</v>
      </c>
      <c r="G806" s="89"/>
      <c r="H806" s="42" t="s">
        <v>867</v>
      </c>
      <c r="I806" s="42" t="s">
        <v>21</v>
      </c>
      <c r="J806" s="43" t="str">
        <f t="shared" si="12"/>
        <v/>
      </c>
      <c r="K806" s="42">
        <v>3</v>
      </c>
      <c r="L806" s="42">
        <v>87</v>
      </c>
      <c r="M806" s="42" t="str">
        <f>IF(F806&lt;&gt;"户主","",IF(F807&lt;&gt;"户主",IF(F808&lt;&gt;"户主",IF(F809&lt;&gt;"户主",IF(F810&lt;&gt;"户主",IF(F811&lt;&gt;"户主",IF(F812&lt;&gt;"户主",IF(F813&lt;&gt;"户主",“”,J806+L806+L807+L808+L809+L810+L811+L812),J806+L806+L807+L808+L809+L810+L811),J806+L806+L807+L808+L809+L810),J806+L806+L807+L808+L809),J806+L806+L807+L808),J806+L806+L807),J806+L806))</f>
        <v/>
      </c>
      <c r="N806" s="44"/>
      <c r="O806" s="36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</row>
    <row r="807" s="4" customFormat="1" ht="12.6" customHeight="1" spans="1:37">
      <c r="A807" s="20">
        <f>IF(B807="户主",COUNTIF($B$5:B807,$B$5),"")</f>
        <v>324</v>
      </c>
      <c r="B807" s="36" t="s">
        <v>17</v>
      </c>
      <c r="C807" s="42" t="s">
        <v>945</v>
      </c>
      <c r="D807" s="88">
        <v>67</v>
      </c>
      <c r="E807" s="42" t="s">
        <v>19</v>
      </c>
      <c r="F807" s="42" t="s">
        <v>17</v>
      </c>
      <c r="G807" s="89">
        <v>2</v>
      </c>
      <c r="H807" s="42" t="s">
        <v>869</v>
      </c>
      <c r="I807" s="42" t="s">
        <v>43</v>
      </c>
      <c r="J807" s="43">
        <f>G807*130</f>
        <v>260</v>
      </c>
      <c r="K807" s="42"/>
      <c r="L807" s="42"/>
      <c r="M807" s="42">
        <f>IF(F807&lt;&gt;"户主","",IF(F808&lt;&gt;"户主",IF(F809&lt;&gt;"户主",IF(F810&lt;&gt;"户主",IF(F811&lt;&gt;"户主",IF(F812&lt;&gt;"户主",IF(F813&lt;&gt;"户主",IF(F814&lt;&gt;"户主",“”,J807+L807+L808+L809+L810+L811+L812+L813),J807+L807+L808+L809+L810+L811+L812),J807+L807+L808+L809+L810+L811),J807+L807+L808+L809+L810),J807+L807+L808+L809),J807+L807+L808),J807+L807))</f>
        <v>260</v>
      </c>
      <c r="N807" s="44">
        <v>15</v>
      </c>
      <c r="O807" s="36">
        <f>M807*3+N807</f>
        <v>795</v>
      </c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</row>
    <row r="808" s="4" customFormat="1" ht="12.6" customHeight="1" spans="1:37">
      <c r="A808" s="20" t="str">
        <f>IF(B808="户主",COUNTIF($B$5:B808,$B$5),"")</f>
        <v/>
      </c>
      <c r="B808" s="36" t="s">
        <v>22</v>
      </c>
      <c r="C808" s="42" t="s">
        <v>946</v>
      </c>
      <c r="D808" s="88">
        <v>64</v>
      </c>
      <c r="E808" s="42" t="s">
        <v>24</v>
      </c>
      <c r="F808" s="42" t="s">
        <v>25</v>
      </c>
      <c r="G808" s="89"/>
      <c r="H808" s="42" t="s">
        <v>869</v>
      </c>
      <c r="I808" s="42" t="s">
        <v>43</v>
      </c>
      <c r="J808" s="43" t="str">
        <f t="shared" ref="J808:J812" si="13">IF(I808=1,G808*289,IF(I808=2,G808*245,IF(I808=3,G808*130,"")))</f>
        <v/>
      </c>
      <c r="K808" s="42"/>
      <c r="L808" s="42"/>
      <c r="M808" s="42" t="str">
        <f>IF(F808&lt;&gt;"户主","",IF(F809&lt;&gt;"户主",IF(F810&lt;&gt;"户主",IF(F811&lt;&gt;"户主",IF(F812&lt;&gt;"户主",IF(F813&lt;&gt;"户主",IF(F814&lt;&gt;"户主",IF(F815&lt;&gt;"户主",“”,J808+L808+L809+L810+L811+L812+L813+L814),J808+L808+L809+L810+L811+L812+L813),J808+L808+L809+L810+L811+L812),J808+L808+L809+L810+L811),J808+L808+L809+L810),J808+L808+L809),J808+L808))</f>
        <v/>
      </c>
      <c r="N808" s="44"/>
      <c r="O808" s="36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</row>
    <row r="809" s="4" customFormat="1" ht="12.6" customHeight="1" spans="1:37">
      <c r="A809" s="20">
        <f>IF(B809="户主",COUNTIF($B$5:B809,$B$5),"")</f>
        <v>325</v>
      </c>
      <c r="B809" s="36" t="s">
        <v>17</v>
      </c>
      <c r="C809" s="42" t="s">
        <v>947</v>
      </c>
      <c r="D809" s="88">
        <v>58</v>
      </c>
      <c r="E809" s="42" t="s">
        <v>19</v>
      </c>
      <c r="F809" s="42" t="s">
        <v>17</v>
      </c>
      <c r="G809" s="89">
        <v>4</v>
      </c>
      <c r="H809" s="42" t="s">
        <v>869</v>
      </c>
      <c r="I809" s="42" t="s">
        <v>39</v>
      </c>
      <c r="J809" s="43">
        <f>G809*245</f>
        <v>980</v>
      </c>
      <c r="K809" s="42"/>
      <c r="L809" s="42"/>
      <c r="M809" s="42">
        <f>J809+L812</f>
        <v>1038</v>
      </c>
      <c r="N809" s="44">
        <v>15</v>
      </c>
      <c r="O809" s="36">
        <f>M809*3+N809</f>
        <v>3129</v>
      </c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</row>
    <row r="810" s="4" customFormat="1" ht="12.6" customHeight="1" spans="1:37">
      <c r="A810" s="20" t="str">
        <f>IF(B810="户主",COUNTIF($B$5:B810,$B$5),"")</f>
        <v/>
      </c>
      <c r="B810" s="36" t="s">
        <v>22</v>
      </c>
      <c r="C810" s="42" t="s">
        <v>948</v>
      </c>
      <c r="D810" s="88">
        <v>54</v>
      </c>
      <c r="E810" s="42" t="s">
        <v>19</v>
      </c>
      <c r="F810" s="42" t="s">
        <v>723</v>
      </c>
      <c r="G810" s="89"/>
      <c r="H810" s="42" t="s">
        <v>869</v>
      </c>
      <c r="I810" s="42" t="s">
        <v>39</v>
      </c>
      <c r="J810" s="43" t="str">
        <f t="shared" si="13"/>
        <v/>
      </c>
      <c r="K810" s="42"/>
      <c r="L810" s="42"/>
      <c r="M810" s="42" t="str">
        <f>IF(F810&lt;&gt;"户主","",IF(F811&lt;&gt;"户主",IF(F812&lt;&gt;"户主",IF(F813&lt;&gt;"户主",IF(F814&lt;&gt;"户主",IF(F815&lt;&gt;"户主",IF(F816&lt;&gt;"户主",IF(F914&lt;&gt;"户主",“”,J810+L810+L811+L812+L813+L814+L815+L816),J810+L810+L811+L812+L813+L814+L815),J810+L810+L811+L812+L813+L814),J810+L810+L811+L812+L813),J810+L810+L811+L812),J810+L810+L811),J810+L810))</f>
        <v/>
      </c>
      <c r="N810" s="44"/>
      <c r="O810" s="36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</row>
    <row r="811" s="4" customFormat="1" ht="12.6" customHeight="1" spans="1:37">
      <c r="A811" s="20" t="str">
        <f>IF(B811="户主",COUNTIF($B$5:B811,$B$5),"")</f>
        <v/>
      </c>
      <c r="B811" s="36" t="s">
        <v>22</v>
      </c>
      <c r="C811" s="42" t="s">
        <v>949</v>
      </c>
      <c r="D811" s="88">
        <v>45</v>
      </c>
      <c r="E811" s="42" t="s">
        <v>19</v>
      </c>
      <c r="F811" s="42" t="s">
        <v>723</v>
      </c>
      <c r="G811" s="89"/>
      <c r="H811" s="42" t="s">
        <v>869</v>
      </c>
      <c r="I811" s="42" t="s">
        <v>39</v>
      </c>
      <c r="J811" s="43" t="str">
        <f t="shared" si="13"/>
        <v/>
      </c>
      <c r="K811" s="42"/>
      <c r="L811" s="42"/>
      <c r="M811" s="42" t="str">
        <f>IF(F811&lt;&gt;"户主","",IF(F812&lt;&gt;"户主",IF(F813&lt;&gt;"户主",IF(F814&lt;&gt;"户主",IF(F815&lt;&gt;"户主",IF(F816&lt;&gt;"户主",IF(F914&lt;&gt;"户主",IF(F915&lt;&gt;"户主",“”,J811+L811+L812+L813+L814+L815+L816+L914),J811+L811+L812+L813+L814+L815+L816),J811+L811+L812+L813+L814+L815),J811+L811+L812+L813+L814),J811+L811+L812+L813),J811+L811+L812),J811+L811))</f>
        <v/>
      </c>
      <c r="N811" s="44"/>
      <c r="O811" s="36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</row>
    <row r="812" s="4" customFormat="1" ht="12.6" customHeight="1" spans="1:37">
      <c r="A812" s="20" t="str">
        <f>IF(B812="户主",COUNTIF($B$5:B812,$B$5),"")</f>
        <v/>
      </c>
      <c r="B812" s="36" t="s">
        <v>22</v>
      </c>
      <c r="C812" s="42" t="s">
        <v>950</v>
      </c>
      <c r="D812" s="88">
        <v>76</v>
      </c>
      <c r="E812" s="42" t="s">
        <v>24</v>
      </c>
      <c r="F812" s="42" t="s">
        <v>94</v>
      </c>
      <c r="G812" s="89"/>
      <c r="H812" s="42" t="s">
        <v>869</v>
      </c>
      <c r="I812" s="42" t="s">
        <v>39</v>
      </c>
      <c r="J812" s="43" t="str">
        <f t="shared" si="13"/>
        <v/>
      </c>
      <c r="K812" s="42">
        <v>2</v>
      </c>
      <c r="L812" s="42">
        <v>58</v>
      </c>
      <c r="M812" s="42" t="str">
        <f>IF(F812&lt;&gt;"户主","",IF(F813&lt;&gt;"户主",IF(F814&lt;&gt;"户主",IF(F815&lt;&gt;"户主",IF(F816&lt;&gt;"户主",IF(F914&lt;&gt;"户主",IF(F915&lt;&gt;"户主",IF(F916&lt;&gt;"户主",“”,J812+L812+L813+L814+L815+L816+L914+L915),J812+L812+L813+L814+L815+L816+L914),J812+L812+L813+L814+L815+L816),J812+L812+L813+L814+L815),J812+L812+L813+L814),J812+L812+L813),J812+L812))</f>
        <v/>
      </c>
      <c r="N812" s="44"/>
      <c r="O812" s="36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</row>
    <row r="813" s="4" customFormat="1" ht="12.6" customHeight="1" spans="1:37">
      <c r="A813" s="20">
        <f>IF(B813="户主",COUNTIF($B$5:B813,$B$5),"")</f>
        <v>326</v>
      </c>
      <c r="B813" s="36" t="s">
        <v>17</v>
      </c>
      <c r="C813" s="42" t="s">
        <v>951</v>
      </c>
      <c r="D813" s="88">
        <v>54</v>
      </c>
      <c r="E813" s="42" t="s">
        <v>19</v>
      </c>
      <c r="F813" s="42" t="s">
        <v>17</v>
      </c>
      <c r="G813" s="89">
        <v>4</v>
      </c>
      <c r="H813" s="42" t="s">
        <v>858</v>
      </c>
      <c r="I813" s="42" t="s">
        <v>21</v>
      </c>
      <c r="J813" s="43">
        <f>G813*289</f>
        <v>1156</v>
      </c>
      <c r="K813" s="42">
        <v>6</v>
      </c>
      <c r="L813" s="42">
        <v>145</v>
      </c>
      <c r="M813" s="42">
        <f>J813+L813</f>
        <v>1301</v>
      </c>
      <c r="N813" s="44">
        <v>15</v>
      </c>
      <c r="O813" s="36">
        <f>M813*3+N813</f>
        <v>3918</v>
      </c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</row>
    <row r="814" s="4" customFormat="1" ht="12.6" customHeight="1" spans="1:37">
      <c r="A814" s="20" t="str">
        <f>IF(B814="户主",COUNTIF($B$5:B814,$B$5),"")</f>
        <v/>
      </c>
      <c r="B814" s="36" t="s">
        <v>22</v>
      </c>
      <c r="C814" s="42" t="s">
        <v>952</v>
      </c>
      <c r="D814" s="88">
        <v>45</v>
      </c>
      <c r="E814" s="42" t="s">
        <v>24</v>
      </c>
      <c r="F814" s="42" t="s">
        <v>25</v>
      </c>
      <c r="G814" s="89"/>
      <c r="H814" s="42" t="s">
        <v>858</v>
      </c>
      <c r="I814" s="42" t="s">
        <v>21</v>
      </c>
      <c r="J814" s="43" t="str">
        <f t="shared" ref="J814:J816" si="14">IF(I814=1,G814*289,IF(I814=2,G814*245,IF(I814=3,G814*130,"")))</f>
        <v/>
      </c>
      <c r="K814" s="42"/>
      <c r="L814" s="42"/>
      <c r="M814" s="42" t="str">
        <f>IF(F814&lt;&gt;"户主","",IF(F815&lt;&gt;"户主",IF(F816&lt;&gt;"户主",IF(F914&lt;&gt;"户主",IF(F915&lt;&gt;"户主",IF(F916&lt;&gt;"户主",IF(F61&lt;&gt;"户主",IF(F62&lt;&gt;"户主",“”,J814+L814+L815+L816+L914+L915+L916+L61),J814+L814+L815+L816+L914+L915+L916),J814+L814+L815+L816+L914+L915),J814+L814+L815+L816+L914),J814+L814+L815+L816),J814+L814+L815),J814+L814))</f>
        <v/>
      </c>
      <c r="N814" s="44"/>
      <c r="O814" s="36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</row>
    <row r="815" s="4" customFormat="1" ht="12.6" customHeight="1" spans="1:37">
      <c r="A815" s="20" t="str">
        <f>IF(B815="户主",COUNTIF($B$5:B815,$B$5),"")</f>
        <v/>
      </c>
      <c r="B815" s="36" t="s">
        <v>22</v>
      </c>
      <c r="C815" s="42" t="s">
        <v>953</v>
      </c>
      <c r="D815" s="88">
        <v>24</v>
      </c>
      <c r="E815" s="42" t="s">
        <v>24</v>
      </c>
      <c r="F815" s="42" t="s">
        <v>181</v>
      </c>
      <c r="G815" s="89"/>
      <c r="H815" s="42" t="s">
        <v>858</v>
      </c>
      <c r="I815" s="42" t="s">
        <v>21</v>
      </c>
      <c r="J815" s="43" t="str">
        <f t="shared" si="14"/>
        <v/>
      </c>
      <c r="K815" s="42"/>
      <c r="L815" s="42"/>
      <c r="M815" s="42" t="str">
        <f>IF(F815&lt;&gt;"户主","",IF(F816&lt;&gt;"户主",IF(F914&lt;&gt;"户主",IF(F915&lt;&gt;"户主",IF(F916&lt;&gt;"户主",IF(F61&lt;&gt;"户主",IF(F62&lt;&gt;"户主",IF(F63&lt;&gt;"户主",“”,J815+L815+L816+L914+L915+L916+L61+L62),J815+L815+L816+L914+L915+L916+L61),J815+L815+L816+L914+L915+L916),J815+L815+L816+L914+L915),J815+L815+L816+L914),J815+L815+L816),J815+L815))</f>
        <v/>
      </c>
      <c r="N815" s="44"/>
      <c r="O815" s="36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</row>
    <row r="816" s="4" customFormat="1" ht="12.6" customHeight="1" spans="1:37">
      <c r="A816" s="20" t="str">
        <f>IF(B816="户主",COUNTIF($B$5:B816,$B$5),"")</f>
        <v/>
      </c>
      <c r="B816" s="36" t="s">
        <v>22</v>
      </c>
      <c r="C816" s="42" t="s">
        <v>954</v>
      </c>
      <c r="D816" s="88">
        <v>17</v>
      </c>
      <c r="E816" s="42" t="s">
        <v>19</v>
      </c>
      <c r="F816" s="42" t="s">
        <v>85</v>
      </c>
      <c r="G816" s="89"/>
      <c r="H816" s="42" t="s">
        <v>858</v>
      </c>
      <c r="I816" s="42" t="s">
        <v>21</v>
      </c>
      <c r="J816" s="43" t="str">
        <f t="shared" si="14"/>
        <v/>
      </c>
      <c r="K816" s="42"/>
      <c r="L816" s="42"/>
      <c r="M816" s="42" t="str">
        <f>IF(F816&lt;&gt;"户主","",IF(F914&lt;&gt;"户主",IF(F915&lt;&gt;"户主",IF(F916&lt;&gt;"户主",IF(F61&lt;&gt;"户主",IF(F62&lt;&gt;"户主",IF(F63&lt;&gt;"户主",IF(F64&lt;&gt;"户主",“”,J816+L816+L914+L915+L916+L61+L62+L63),J816+L816+L914+L915+L916+L61+L62),J816+L816+L914+L915+L916+L61),J816+L816+L914+L915+L916),J816+L816+L914+L915),J816+L816+L914),J816+L816))</f>
        <v/>
      </c>
      <c r="N816" s="44"/>
      <c r="O816" s="36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</row>
    <row r="817" ht="12.6" customHeight="1" spans="1:15">
      <c r="A817" s="20">
        <f>IF(B817="户主",COUNTIF($B$5:B817,$B$5),"")</f>
        <v>327</v>
      </c>
      <c r="B817" s="26" t="s">
        <v>17</v>
      </c>
      <c r="C817" s="26" t="s">
        <v>955</v>
      </c>
      <c r="D817" s="29">
        <v>75</v>
      </c>
      <c r="E817" s="26" t="s">
        <v>24</v>
      </c>
      <c r="F817" s="26" t="s">
        <v>17</v>
      </c>
      <c r="G817" s="27">
        <v>1</v>
      </c>
      <c r="H817" s="26" t="s">
        <v>956</v>
      </c>
      <c r="I817" s="26" t="s">
        <v>21</v>
      </c>
      <c r="J817" s="27">
        <f>G817*289</f>
        <v>289</v>
      </c>
      <c r="K817" s="40">
        <v>2</v>
      </c>
      <c r="L817" s="15">
        <v>58</v>
      </c>
      <c r="M817" s="15">
        <f>J817+L817</f>
        <v>347</v>
      </c>
      <c r="N817" s="15">
        <v>15</v>
      </c>
      <c r="O817" s="15">
        <f>M817*3+N817</f>
        <v>1056</v>
      </c>
    </row>
    <row r="818" ht="12.6" customHeight="1" spans="1:15">
      <c r="A818" s="20">
        <f>IF(B818="户主",COUNTIF($B$5:B818,$B$5),"")</f>
        <v>328</v>
      </c>
      <c r="B818" s="15" t="s">
        <v>17</v>
      </c>
      <c r="C818" s="15" t="s">
        <v>957</v>
      </c>
      <c r="D818" s="21">
        <v>57</v>
      </c>
      <c r="E818" s="15" t="s">
        <v>19</v>
      </c>
      <c r="F818" s="15" t="s">
        <v>17</v>
      </c>
      <c r="G818" s="18">
        <v>2</v>
      </c>
      <c r="H818" s="15" t="s">
        <v>956</v>
      </c>
      <c r="I818" s="15" t="s">
        <v>39</v>
      </c>
      <c r="J818" s="27">
        <f>G818*245</f>
        <v>490</v>
      </c>
      <c r="K818" s="15"/>
      <c r="L818" s="15"/>
      <c r="M818" s="15">
        <f>J818+L818</f>
        <v>490</v>
      </c>
      <c r="N818" s="15">
        <v>15</v>
      </c>
      <c r="O818" s="15">
        <f>M818*3+N818</f>
        <v>1485</v>
      </c>
    </row>
    <row r="819" ht="12.6" customHeight="1" spans="1:15">
      <c r="A819" s="20" t="str">
        <f>IF(B819="户主",COUNTIF($B$5:B819,$B$5),"")</f>
        <v/>
      </c>
      <c r="B819" s="15" t="s">
        <v>22</v>
      </c>
      <c r="C819" s="15" t="s">
        <v>958</v>
      </c>
      <c r="D819" s="21">
        <v>23</v>
      </c>
      <c r="E819" s="15" t="s">
        <v>24</v>
      </c>
      <c r="F819" s="15" t="s">
        <v>27</v>
      </c>
      <c r="G819" s="18"/>
      <c r="H819" s="15" t="s">
        <v>956</v>
      </c>
      <c r="I819" s="15" t="s">
        <v>39</v>
      </c>
      <c r="J819" s="15"/>
      <c r="K819" s="15"/>
      <c r="L819" s="15"/>
      <c r="M819" s="15"/>
      <c r="N819" s="15"/>
      <c r="O819" s="15"/>
    </row>
    <row r="820" ht="12.6" customHeight="1" spans="1:15">
      <c r="A820" s="20">
        <f>IF(B820="户主",COUNTIF($B$5:B820,$B$5),"")</f>
        <v>329</v>
      </c>
      <c r="B820" s="15" t="s">
        <v>17</v>
      </c>
      <c r="C820" s="15" t="s">
        <v>959</v>
      </c>
      <c r="D820" s="21">
        <v>64</v>
      </c>
      <c r="E820" s="15" t="s">
        <v>19</v>
      </c>
      <c r="F820" s="15" t="s">
        <v>17</v>
      </c>
      <c r="G820" s="18">
        <v>3</v>
      </c>
      <c r="H820" s="15" t="s">
        <v>956</v>
      </c>
      <c r="I820" s="15" t="s">
        <v>21</v>
      </c>
      <c r="J820" s="27">
        <f>G820*289</f>
        <v>867</v>
      </c>
      <c r="K820" s="15"/>
      <c r="L820" s="15"/>
      <c r="M820" s="15">
        <f>J820+L820</f>
        <v>867</v>
      </c>
      <c r="N820" s="15">
        <v>15</v>
      </c>
      <c r="O820" s="15">
        <f>M820*3+N820</f>
        <v>2616</v>
      </c>
    </row>
    <row r="821" ht="12.6" customHeight="1" spans="1:15">
      <c r="A821" s="20" t="str">
        <f>IF(B821="户主",COUNTIF($B$5:B821,$B$5),"")</f>
        <v/>
      </c>
      <c r="B821" s="15" t="s">
        <v>22</v>
      </c>
      <c r="C821" s="15" t="s">
        <v>960</v>
      </c>
      <c r="D821" s="21">
        <v>54</v>
      </c>
      <c r="E821" s="15" t="s">
        <v>24</v>
      </c>
      <c r="F821" s="15" t="s">
        <v>25</v>
      </c>
      <c r="G821" s="18"/>
      <c r="H821" s="15" t="s">
        <v>956</v>
      </c>
      <c r="I821" s="15" t="s">
        <v>21</v>
      </c>
      <c r="J821" s="15"/>
      <c r="K821" s="15"/>
      <c r="L821" s="15"/>
      <c r="M821" s="15"/>
      <c r="N821" s="15"/>
      <c r="O821" s="15"/>
    </row>
    <row r="822" s="4" customFormat="1" ht="12.6" customHeight="1" spans="1:37">
      <c r="A822" s="17"/>
      <c r="B822" s="17" t="s">
        <v>22</v>
      </c>
      <c r="C822" s="17" t="s">
        <v>961</v>
      </c>
      <c r="D822" s="21">
        <v>33</v>
      </c>
      <c r="E822" s="17" t="s">
        <v>24</v>
      </c>
      <c r="F822" s="42" t="s">
        <v>181</v>
      </c>
      <c r="G822" s="48"/>
      <c r="H822" s="42" t="s">
        <v>956</v>
      </c>
      <c r="I822" s="42" t="s">
        <v>21</v>
      </c>
      <c r="J822" s="43"/>
      <c r="K822" s="36"/>
      <c r="L822" s="36"/>
      <c r="M822" s="42"/>
      <c r="N822" s="53"/>
      <c r="O822" s="36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</row>
    <row r="823" ht="12.6" customHeight="1" spans="1:15">
      <c r="A823" s="20">
        <f>IF(B823="户主",COUNTIF($B$5:B823,$B$5),"")</f>
        <v>330</v>
      </c>
      <c r="B823" s="26" t="s">
        <v>17</v>
      </c>
      <c r="C823" s="26" t="s">
        <v>962</v>
      </c>
      <c r="D823" s="29">
        <v>33</v>
      </c>
      <c r="E823" s="26" t="s">
        <v>19</v>
      </c>
      <c r="F823" s="26" t="s">
        <v>17</v>
      </c>
      <c r="G823" s="27">
        <v>1</v>
      </c>
      <c r="H823" s="26" t="s">
        <v>963</v>
      </c>
      <c r="I823" s="26" t="s">
        <v>21</v>
      </c>
      <c r="J823" s="27">
        <f>G823*289</f>
        <v>289</v>
      </c>
      <c r="K823" s="40">
        <v>4</v>
      </c>
      <c r="L823" s="15">
        <v>145</v>
      </c>
      <c r="M823" s="15">
        <f>J823+L823</f>
        <v>434</v>
      </c>
      <c r="N823" s="15">
        <v>15</v>
      </c>
      <c r="O823" s="15">
        <f>M823*3+N823</f>
        <v>1317</v>
      </c>
    </row>
    <row r="824" ht="12.6" customHeight="1" spans="1:15">
      <c r="A824" s="20">
        <f>IF(B824="户主",COUNTIF($B$5:B824,$B$5),"")</f>
        <v>331</v>
      </c>
      <c r="B824" s="15" t="s">
        <v>17</v>
      </c>
      <c r="C824" s="15" t="s">
        <v>964</v>
      </c>
      <c r="D824" s="21">
        <v>66</v>
      </c>
      <c r="E824" s="15" t="s">
        <v>19</v>
      </c>
      <c r="F824" s="15" t="s">
        <v>17</v>
      </c>
      <c r="G824" s="18">
        <v>3</v>
      </c>
      <c r="H824" s="15" t="s">
        <v>963</v>
      </c>
      <c r="I824" s="15" t="s">
        <v>39</v>
      </c>
      <c r="J824" s="27">
        <f>G824*245</f>
        <v>735</v>
      </c>
      <c r="K824" s="15"/>
      <c r="L824" s="15"/>
      <c r="M824" s="15">
        <f>J824+L824</f>
        <v>735</v>
      </c>
      <c r="N824" s="15">
        <v>15</v>
      </c>
      <c r="O824" s="15">
        <f>M824*3+N824</f>
        <v>2220</v>
      </c>
    </row>
    <row r="825" ht="12.6" customHeight="1" spans="1:15">
      <c r="A825" s="20" t="str">
        <f>IF(B825="户主",COUNTIF($B$5:B825,$B$5),"")</f>
        <v/>
      </c>
      <c r="B825" s="15" t="s">
        <v>22</v>
      </c>
      <c r="C825" s="23" t="s">
        <v>965</v>
      </c>
      <c r="D825" s="21">
        <v>63</v>
      </c>
      <c r="E825" s="15" t="s">
        <v>24</v>
      </c>
      <c r="F825" s="15" t="s">
        <v>25</v>
      </c>
      <c r="G825" s="18"/>
      <c r="H825" s="15" t="s">
        <v>963</v>
      </c>
      <c r="I825" s="15" t="s">
        <v>39</v>
      </c>
      <c r="J825" s="15"/>
      <c r="K825" s="15"/>
      <c r="L825" s="15"/>
      <c r="M825" s="15"/>
      <c r="N825" s="15"/>
      <c r="O825" s="15"/>
    </row>
    <row r="826" ht="12.6" customHeight="1" spans="1:15">
      <c r="A826" s="20" t="str">
        <f>IF(B826="户主",COUNTIF($B$5:B826,$B$5),"")</f>
        <v/>
      </c>
      <c r="B826" s="15" t="s">
        <v>22</v>
      </c>
      <c r="C826" s="15" t="s">
        <v>966</v>
      </c>
      <c r="D826" s="21">
        <v>18</v>
      </c>
      <c r="E826" s="15" t="s">
        <v>19</v>
      </c>
      <c r="F826" s="15" t="s">
        <v>31</v>
      </c>
      <c r="G826" s="18"/>
      <c r="H826" s="15" t="s">
        <v>963</v>
      </c>
      <c r="I826" s="15" t="s">
        <v>39</v>
      </c>
      <c r="J826" s="15"/>
      <c r="K826" s="15"/>
      <c r="L826" s="15"/>
      <c r="M826" s="15"/>
      <c r="N826" s="15"/>
      <c r="O826" s="15"/>
    </row>
    <row r="827" ht="12.6" customHeight="1" spans="1:15">
      <c r="A827" s="20">
        <f>IF(B827="户主",COUNTIF($B$5:B827,$B$5),"")</f>
        <v>332</v>
      </c>
      <c r="B827" s="26" t="s">
        <v>17</v>
      </c>
      <c r="C827" s="26" t="s">
        <v>967</v>
      </c>
      <c r="D827" s="29">
        <v>71</v>
      </c>
      <c r="E827" s="26" t="s">
        <v>19</v>
      </c>
      <c r="F827" s="26" t="s">
        <v>17</v>
      </c>
      <c r="G827" s="27">
        <v>1</v>
      </c>
      <c r="H827" s="26" t="s">
        <v>968</v>
      </c>
      <c r="I827" s="26" t="s">
        <v>21</v>
      </c>
      <c r="J827" s="27">
        <f>G827*289</f>
        <v>289</v>
      </c>
      <c r="K827" s="40">
        <v>2</v>
      </c>
      <c r="L827" s="15">
        <v>58</v>
      </c>
      <c r="M827" s="15">
        <f>J827+L827</f>
        <v>347</v>
      </c>
      <c r="N827" s="15">
        <v>15</v>
      </c>
      <c r="O827" s="15">
        <f>M827*3+N827</f>
        <v>1056</v>
      </c>
    </row>
    <row r="828" ht="12.6" customHeight="1" spans="1:15">
      <c r="A828" s="20">
        <f>IF(B828="户主",COUNTIF($B$5:B828,$B$5),"")</f>
        <v>333</v>
      </c>
      <c r="B828" s="15" t="s">
        <v>17</v>
      </c>
      <c r="C828" s="15" t="s">
        <v>969</v>
      </c>
      <c r="D828" s="21">
        <v>45</v>
      </c>
      <c r="E828" s="15" t="s">
        <v>19</v>
      </c>
      <c r="F828" s="15" t="s">
        <v>17</v>
      </c>
      <c r="G828" s="18">
        <v>2</v>
      </c>
      <c r="H828" s="15" t="s">
        <v>968</v>
      </c>
      <c r="I828" s="15" t="s">
        <v>21</v>
      </c>
      <c r="J828" s="27">
        <f>G828*289</f>
        <v>578</v>
      </c>
      <c r="K828" s="15"/>
      <c r="L828" s="15"/>
      <c r="M828" s="15">
        <f>J828+L829</f>
        <v>636</v>
      </c>
      <c r="N828" s="15">
        <v>15</v>
      </c>
      <c r="O828" s="15">
        <f>M828*3+N828</f>
        <v>1923</v>
      </c>
    </row>
    <row r="829" ht="12.6" customHeight="1" spans="1:15">
      <c r="A829" s="20" t="str">
        <f>IF(B829="户主",COUNTIF($B$5:B829,$B$5),"")</f>
        <v/>
      </c>
      <c r="B829" s="15" t="s">
        <v>22</v>
      </c>
      <c r="C829" s="15" t="s">
        <v>970</v>
      </c>
      <c r="D829" s="21">
        <v>90</v>
      </c>
      <c r="E829" s="15" t="s">
        <v>19</v>
      </c>
      <c r="F829" s="15" t="s">
        <v>88</v>
      </c>
      <c r="G829" s="18"/>
      <c r="H829" s="15" t="s">
        <v>968</v>
      </c>
      <c r="I829" s="15" t="s">
        <v>21</v>
      </c>
      <c r="J829" s="15"/>
      <c r="K829" s="15">
        <v>2</v>
      </c>
      <c r="L829" s="15">
        <v>58</v>
      </c>
      <c r="M829" s="15"/>
      <c r="N829" s="15"/>
      <c r="O829" s="15"/>
    </row>
    <row r="830" ht="12.6" customHeight="1" spans="1:15">
      <c r="A830" s="20">
        <f>IF(B830="户主",COUNTIF($B$5:B830,$B$5),"")</f>
        <v>334</v>
      </c>
      <c r="B830" s="15" t="s">
        <v>17</v>
      </c>
      <c r="C830" s="15" t="s">
        <v>971</v>
      </c>
      <c r="D830" s="21">
        <v>68</v>
      </c>
      <c r="E830" s="15" t="s">
        <v>19</v>
      </c>
      <c r="F830" s="15" t="s">
        <v>17</v>
      </c>
      <c r="G830" s="18">
        <v>2</v>
      </c>
      <c r="H830" s="15" t="s">
        <v>968</v>
      </c>
      <c r="I830" s="15" t="s">
        <v>21</v>
      </c>
      <c r="J830" s="27">
        <f>G830*289</f>
        <v>578</v>
      </c>
      <c r="K830" s="15"/>
      <c r="L830" s="15"/>
      <c r="M830" s="15">
        <f>J830+L830</f>
        <v>578</v>
      </c>
      <c r="N830" s="15">
        <v>15</v>
      </c>
      <c r="O830" s="15">
        <f>M830*3+N830</f>
        <v>1749</v>
      </c>
    </row>
    <row r="831" ht="12.6" customHeight="1" spans="1:15">
      <c r="A831" s="20" t="str">
        <f>IF(B831="户主",COUNTIF($B$5:B831,$B$5),"")</f>
        <v/>
      </c>
      <c r="B831" s="15" t="s">
        <v>22</v>
      </c>
      <c r="C831" s="15" t="s">
        <v>972</v>
      </c>
      <c r="D831" s="21">
        <v>67</v>
      </c>
      <c r="E831" s="15" t="s">
        <v>24</v>
      </c>
      <c r="F831" s="15" t="s">
        <v>25</v>
      </c>
      <c r="G831" s="18"/>
      <c r="H831" s="15" t="s">
        <v>968</v>
      </c>
      <c r="I831" s="15" t="s">
        <v>21</v>
      </c>
      <c r="J831" s="15"/>
      <c r="K831" s="15"/>
      <c r="L831" s="15"/>
      <c r="M831" s="15"/>
      <c r="N831" s="15"/>
      <c r="O831" s="15"/>
    </row>
    <row r="832" ht="12.6" customHeight="1" spans="1:15">
      <c r="A832" s="20">
        <f>IF(B832="户主",COUNTIF($B$5:B832,$B$5),"")</f>
        <v>335</v>
      </c>
      <c r="B832" s="15" t="s">
        <v>17</v>
      </c>
      <c r="C832" s="15" t="s">
        <v>973</v>
      </c>
      <c r="D832" s="21">
        <v>51</v>
      </c>
      <c r="E832" s="15" t="s">
        <v>19</v>
      </c>
      <c r="F832" s="15" t="s">
        <v>17</v>
      </c>
      <c r="G832" s="18">
        <v>3</v>
      </c>
      <c r="H832" s="15" t="s">
        <v>968</v>
      </c>
      <c r="I832" s="15" t="s">
        <v>39</v>
      </c>
      <c r="J832" s="27">
        <f>G832*245</f>
        <v>735</v>
      </c>
      <c r="K832" s="15"/>
      <c r="L832" s="15"/>
      <c r="M832" s="15">
        <f>J832+L832</f>
        <v>735</v>
      </c>
      <c r="N832" s="15">
        <v>15</v>
      </c>
      <c r="O832" s="15">
        <f>M832*3+N832</f>
        <v>2220</v>
      </c>
    </row>
    <row r="833" ht="12.6" customHeight="1" spans="1:15">
      <c r="A833" s="20" t="str">
        <f>IF(B833="户主",COUNTIF($B$5:B833,$B$5),"")</f>
        <v/>
      </c>
      <c r="B833" s="15" t="s">
        <v>22</v>
      </c>
      <c r="C833" s="15" t="s">
        <v>974</v>
      </c>
      <c r="D833" s="21">
        <v>48</v>
      </c>
      <c r="E833" s="15" t="s">
        <v>24</v>
      </c>
      <c r="F833" s="15" t="s">
        <v>25</v>
      </c>
      <c r="G833" s="18"/>
      <c r="H833" s="15" t="s">
        <v>968</v>
      </c>
      <c r="I833" s="15" t="s">
        <v>39</v>
      </c>
      <c r="J833" s="15"/>
      <c r="K833" s="15"/>
      <c r="L833" s="15"/>
      <c r="M833" s="15"/>
      <c r="N833" s="15"/>
      <c r="O833" s="15"/>
    </row>
    <row r="834" ht="12.6" customHeight="1" spans="1:15">
      <c r="A834" s="20" t="str">
        <f>IF(B834="户主",COUNTIF($B$5:B834,$B$5),"")</f>
        <v/>
      </c>
      <c r="B834" s="15" t="s">
        <v>22</v>
      </c>
      <c r="C834" s="15" t="s">
        <v>975</v>
      </c>
      <c r="D834" s="21">
        <v>28</v>
      </c>
      <c r="E834" s="15" t="s">
        <v>19</v>
      </c>
      <c r="F834" s="15" t="s">
        <v>31</v>
      </c>
      <c r="G834" s="18"/>
      <c r="H834" s="15" t="s">
        <v>968</v>
      </c>
      <c r="I834" s="15" t="s">
        <v>39</v>
      </c>
      <c r="J834" s="15"/>
      <c r="K834" s="15"/>
      <c r="L834" s="15"/>
      <c r="M834" s="15"/>
      <c r="N834" s="15"/>
      <c r="O834" s="15"/>
    </row>
    <row r="835" ht="12.6" customHeight="1" spans="1:15">
      <c r="A835" s="20">
        <f>IF(B835="户主",COUNTIF($B$5:B835,$B$5),"")</f>
        <v>336</v>
      </c>
      <c r="B835" s="15" t="s">
        <v>17</v>
      </c>
      <c r="C835" s="15" t="s">
        <v>976</v>
      </c>
      <c r="D835" s="21">
        <v>57</v>
      </c>
      <c r="E835" s="15" t="s">
        <v>19</v>
      </c>
      <c r="F835" s="15" t="s">
        <v>17</v>
      </c>
      <c r="G835" s="18">
        <v>3</v>
      </c>
      <c r="H835" s="15" t="s">
        <v>968</v>
      </c>
      <c r="I835" s="15" t="s">
        <v>21</v>
      </c>
      <c r="J835" s="27">
        <f>G835*289</f>
        <v>867</v>
      </c>
      <c r="K835" s="15"/>
      <c r="L835" s="15"/>
      <c r="M835" s="15">
        <f>J835+L835</f>
        <v>867</v>
      </c>
      <c r="N835" s="15">
        <v>15</v>
      </c>
      <c r="O835" s="15">
        <f>M835*3+N835</f>
        <v>2616</v>
      </c>
    </row>
    <row r="836" ht="12.6" customHeight="1" spans="1:15">
      <c r="A836" s="20" t="str">
        <f>IF(B836="户主",COUNTIF($B$5:B836,$B$5),"")</f>
        <v/>
      </c>
      <c r="B836" s="15" t="s">
        <v>22</v>
      </c>
      <c r="C836" s="15" t="s">
        <v>977</v>
      </c>
      <c r="D836" s="21">
        <v>32</v>
      </c>
      <c r="E836" s="15" t="s">
        <v>19</v>
      </c>
      <c r="F836" s="15" t="s">
        <v>31</v>
      </c>
      <c r="G836" s="18"/>
      <c r="H836" s="15" t="s">
        <v>968</v>
      </c>
      <c r="I836" s="15" t="s">
        <v>21</v>
      </c>
      <c r="J836" s="15"/>
      <c r="K836" s="15"/>
      <c r="L836" s="15"/>
      <c r="M836" s="15"/>
      <c r="N836" s="15"/>
      <c r="O836" s="15"/>
    </row>
    <row r="837" ht="12.6" customHeight="1" spans="1:15">
      <c r="A837" s="20" t="str">
        <f>IF(B837="户主",COUNTIF($B$5:B837,$B$5),"")</f>
        <v/>
      </c>
      <c r="B837" s="15" t="s">
        <v>22</v>
      </c>
      <c r="C837" s="15" t="s">
        <v>978</v>
      </c>
      <c r="D837" s="21">
        <v>55</v>
      </c>
      <c r="E837" s="15" t="s">
        <v>24</v>
      </c>
      <c r="F837" s="15" t="s">
        <v>25</v>
      </c>
      <c r="G837" s="18"/>
      <c r="H837" s="15" t="s">
        <v>968</v>
      </c>
      <c r="I837" s="15" t="s">
        <v>21</v>
      </c>
      <c r="J837" s="15"/>
      <c r="K837" s="15"/>
      <c r="L837" s="15"/>
      <c r="M837" s="15"/>
      <c r="N837" s="15"/>
      <c r="O837" s="15"/>
    </row>
    <row r="838" ht="12.6" customHeight="1" spans="1:15">
      <c r="A838" s="20">
        <f>IF(B838="户主",COUNTIF($B$5:B838,$B$5),"")</f>
        <v>337</v>
      </c>
      <c r="B838" s="26" t="s">
        <v>17</v>
      </c>
      <c r="C838" s="26" t="s">
        <v>979</v>
      </c>
      <c r="D838" s="29">
        <v>50</v>
      </c>
      <c r="E838" s="26" t="s">
        <v>19</v>
      </c>
      <c r="F838" s="26" t="s">
        <v>17</v>
      </c>
      <c r="G838" s="27">
        <v>2</v>
      </c>
      <c r="H838" s="26" t="s">
        <v>980</v>
      </c>
      <c r="I838" s="26" t="s">
        <v>21</v>
      </c>
      <c r="J838" s="27">
        <f>G838*289</f>
        <v>578</v>
      </c>
      <c r="K838" s="40">
        <v>4</v>
      </c>
      <c r="L838" s="15">
        <v>145</v>
      </c>
      <c r="M838" s="15">
        <f>J838+L838+L839</f>
        <v>781</v>
      </c>
      <c r="N838" s="15">
        <v>15</v>
      </c>
      <c r="O838" s="15">
        <f>M838*3+N838</f>
        <v>2358</v>
      </c>
    </row>
    <row r="839" s="4" customFormat="1" ht="12.6" customHeight="1" spans="1:37">
      <c r="A839" s="17"/>
      <c r="B839" s="17" t="s">
        <v>22</v>
      </c>
      <c r="C839" s="17" t="s">
        <v>981</v>
      </c>
      <c r="D839" s="21">
        <v>78</v>
      </c>
      <c r="E839" s="17" t="s">
        <v>24</v>
      </c>
      <c r="F839" s="100" t="s">
        <v>94</v>
      </c>
      <c r="G839" s="48"/>
      <c r="H839" s="94" t="s">
        <v>980</v>
      </c>
      <c r="I839" s="42" t="s">
        <v>21</v>
      </c>
      <c r="J839" s="43"/>
      <c r="K839" s="36">
        <v>2</v>
      </c>
      <c r="L839" s="36">
        <v>58</v>
      </c>
      <c r="M839" s="42"/>
      <c r="N839" s="102"/>
      <c r="O839" s="36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</row>
    <row r="840" ht="12.6" customHeight="1" spans="1:15">
      <c r="A840" s="20">
        <f>IF(B840="户主",COUNTIF($B$5:B840,$B$5),"")</f>
        <v>338</v>
      </c>
      <c r="B840" s="26" t="s">
        <v>17</v>
      </c>
      <c r="C840" s="26" t="s">
        <v>982</v>
      </c>
      <c r="D840" s="29">
        <v>54</v>
      </c>
      <c r="E840" s="26" t="s">
        <v>19</v>
      </c>
      <c r="F840" s="26" t="s">
        <v>17</v>
      </c>
      <c r="G840" s="27">
        <v>1</v>
      </c>
      <c r="H840" s="26" t="s">
        <v>980</v>
      </c>
      <c r="I840" s="26" t="s">
        <v>21</v>
      </c>
      <c r="J840" s="27">
        <f>G840*289</f>
        <v>289</v>
      </c>
      <c r="K840" s="40"/>
      <c r="L840" s="40"/>
      <c r="M840" s="15">
        <f>J840+L840</f>
        <v>289</v>
      </c>
      <c r="N840" s="15">
        <v>15</v>
      </c>
      <c r="O840" s="15">
        <f>M840*3+N840</f>
        <v>882</v>
      </c>
    </row>
    <row r="841" ht="12.6" customHeight="1" spans="1:15">
      <c r="A841" s="20">
        <f>IF(B841="户主",COUNTIF($B$5:B841,$B$5),"")</f>
        <v>339</v>
      </c>
      <c r="B841" s="26" t="s">
        <v>17</v>
      </c>
      <c r="C841" s="20" t="s">
        <v>983</v>
      </c>
      <c r="D841" s="29">
        <v>77</v>
      </c>
      <c r="E841" s="26" t="s">
        <v>19</v>
      </c>
      <c r="F841" s="20" t="s">
        <v>17</v>
      </c>
      <c r="G841" s="48">
        <v>1</v>
      </c>
      <c r="H841" s="20" t="s">
        <v>980</v>
      </c>
      <c r="I841" s="20" t="s">
        <v>21</v>
      </c>
      <c r="J841" s="27">
        <f>G841*289</f>
        <v>289</v>
      </c>
      <c r="K841" s="20">
        <v>5</v>
      </c>
      <c r="L841" s="15">
        <v>87</v>
      </c>
      <c r="M841" s="15">
        <f>J841+L841</f>
        <v>376</v>
      </c>
      <c r="N841" s="15">
        <v>15</v>
      </c>
      <c r="O841" s="15">
        <f>M841*3+N841</f>
        <v>1143</v>
      </c>
    </row>
    <row r="842" ht="12.6" customHeight="1" spans="1:15">
      <c r="A842" s="20">
        <f>IF(B842="户主",COUNTIF($B$5:B842,$B$5),"")</f>
        <v>340</v>
      </c>
      <c r="B842" s="26" t="s">
        <v>17</v>
      </c>
      <c r="C842" s="26" t="s">
        <v>984</v>
      </c>
      <c r="D842" s="29">
        <v>64</v>
      </c>
      <c r="E842" s="26" t="s">
        <v>24</v>
      </c>
      <c r="F842" s="26" t="s">
        <v>17</v>
      </c>
      <c r="G842" s="27">
        <v>2</v>
      </c>
      <c r="H842" s="26" t="s">
        <v>985</v>
      </c>
      <c r="I842" s="26" t="s">
        <v>21</v>
      </c>
      <c r="J842" s="27">
        <f>G842*289</f>
        <v>578</v>
      </c>
      <c r="K842" s="40"/>
      <c r="L842" s="15"/>
      <c r="M842" s="15">
        <f>J842+L842+L843</f>
        <v>665</v>
      </c>
      <c r="N842" s="15">
        <v>15</v>
      </c>
      <c r="O842" s="15">
        <f>M842*3+N842</f>
        <v>2010</v>
      </c>
    </row>
    <row r="843" ht="12.6" customHeight="1" spans="1:15">
      <c r="A843" s="20" t="str">
        <f>IF(B843="户主",COUNTIF($B$5:B843,$B$5),"")</f>
        <v/>
      </c>
      <c r="B843" s="26" t="s">
        <v>22</v>
      </c>
      <c r="C843" s="26" t="s">
        <v>986</v>
      </c>
      <c r="D843" s="29">
        <v>13</v>
      </c>
      <c r="E843" s="26" t="s">
        <v>19</v>
      </c>
      <c r="F843" s="26" t="s">
        <v>987</v>
      </c>
      <c r="G843" s="27"/>
      <c r="H843" s="26" t="s">
        <v>985</v>
      </c>
      <c r="I843" s="26" t="s">
        <v>21</v>
      </c>
      <c r="J843" s="27"/>
      <c r="K843" s="40">
        <v>3</v>
      </c>
      <c r="L843" s="40">
        <v>87</v>
      </c>
      <c r="M843" s="15"/>
      <c r="N843" s="15"/>
      <c r="O843" s="15"/>
    </row>
    <row r="844" s="3" customFormat="1" ht="12.6" customHeight="1" spans="1:251">
      <c r="A844" s="20">
        <f>IF(B844="户主",COUNTIF($B$5:B844,$B$5),"")</f>
        <v>341</v>
      </c>
      <c r="B844" s="15" t="s">
        <v>17</v>
      </c>
      <c r="C844" s="24" t="s">
        <v>988</v>
      </c>
      <c r="D844" s="29">
        <v>58</v>
      </c>
      <c r="E844" s="26" t="s">
        <v>19</v>
      </c>
      <c r="F844" s="26" t="s">
        <v>17</v>
      </c>
      <c r="G844" s="27">
        <v>3</v>
      </c>
      <c r="H844" s="26" t="s">
        <v>985</v>
      </c>
      <c r="I844" s="26" t="s">
        <v>43</v>
      </c>
      <c r="J844" s="27">
        <f>G844*130</f>
        <v>390</v>
      </c>
      <c r="K844" s="40"/>
      <c r="L844" s="40"/>
      <c r="M844" s="15">
        <f>J844+L844+L845+L846</f>
        <v>477</v>
      </c>
      <c r="N844" s="15">
        <v>15</v>
      </c>
      <c r="O844" s="15">
        <f>M844*3+N844</f>
        <v>1446</v>
      </c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5"/>
      <c r="IQ844" s="5"/>
    </row>
    <row r="845" s="3" customFormat="1" ht="12.6" customHeight="1" spans="1:251">
      <c r="A845" s="20" t="str">
        <f>IF(B845="户主",COUNTIF($B$5:B845,$B$5),"")</f>
        <v/>
      </c>
      <c r="B845" s="15" t="s">
        <v>22</v>
      </c>
      <c r="C845" s="24" t="s">
        <v>989</v>
      </c>
      <c r="D845" s="29">
        <v>63</v>
      </c>
      <c r="E845" s="26" t="s">
        <v>24</v>
      </c>
      <c r="F845" s="26" t="s">
        <v>83</v>
      </c>
      <c r="G845" s="27"/>
      <c r="H845" s="26" t="s">
        <v>985</v>
      </c>
      <c r="I845" s="26" t="s">
        <v>43</v>
      </c>
      <c r="J845" s="27"/>
      <c r="K845" s="40"/>
      <c r="L845" s="40"/>
      <c r="M845" s="15"/>
      <c r="N845" s="15"/>
      <c r="O845" s="15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5"/>
      <c r="IQ845" s="5"/>
    </row>
    <row r="846" ht="12.6" customHeight="1" spans="1:15">
      <c r="A846" s="20" t="str">
        <f>IF(B846="户主",COUNTIF($B$5:B846,$B$5),"")</f>
        <v/>
      </c>
      <c r="B846" s="26" t="s">
        <v>22</v>
      </c>
      <c r="C846" s="26" t="s">
        <v>990</v>
      </c>
      <c r="D846" s="29">
        <v>7</v>
      </c>
      <c r="E846" s="26" t="s">
        <v>24</v>
      </c>
      <c r="F846" s="26" t="s">
        <v>99</v>
      </c>
      <c r="G846" s="27"/>
      <c r="H846" s="26" t="s">
        <v>985</v>
      </c>
      <c r="I846" s="26" t="s">
        <v>43</v>
      </c>
      <c r="J846" s="27"/>
      <c r="K846" s="40">
        <v>3</v>
      </c>
      <c r="L846" s="15">
        <v>87</v>
      </c>
      <c r="M846" s="15"/>
      <c r="N846" s="15"/>
      <c r="O846" s="15"/>
    </row>
    <row r="847" ht="12.6" customHeight="1" spans="1:15">
      <c r="A847" s="20">
        <f>IF(B847="户主",COUNTIF($B$5:B847,$B$5),"")</f>
        <v>342</v>
      </c>
      <c r="B847" s="26" t="s">
        <v>17</v>
      </c>
      <c r="C847" s="26" t="s">
        <v>991</v>
      </c>
      <c r="D847" s="29">
        <v>31</v>
      </c>
      <c r="E847" s="26" t="s">
        <v>19</v>
      </c>
      <c r="F847" s="26" t="s">
        <v>17</v>
      </c>
      <c r="G847" s="27">
        <v>1</v>
      </c>
      <c r="H847" s="20" t="s">
        <v>985</v>
      </c>
      <c r="I847" s="26" t="s">
        <v>21</v>
      </c>
      <c r="J847" s="27">
        <f>G847*289</f>
        <v>289</v>
      </c>
      <c r="K847" s="40">
        <v>5</v>
      </c>
      <c r="L847" s="15">
        <v>87</v>
      </c>
      <c r="M847" s="15">
        <f>J847+L847</f>
        <v>376</v>
      </c>
      <c r="N847" s="15">
        <v>15</v>
      </c>
      <c r="O847" s="15">
        <f>M847*3+N847</f>
        <v>1143</v>
      </c>
    </row>
    <row r="848" ht="12.6" customHeight="1" spans="1:15">
      <c r="A848" s="20">
        <f>IF(B848="户主",COUNTIF($B$5:B848,$B$5),"")</f>
        <v>343</v>
      </c>
      <c r="B848" s="15" t="s">
        <v>17</v>
      </c>
      <c r="C848" s="15" t="s">
        <v>992</v>
      </c>
      <c r="D848" s="21">
        <v>69</v>
      </c>
      <c r="E848" s="15" t="s">
        <v>19</v>
      </c>
      <c r="F848" s="15" t="s">
        <v>17</v>
      </c>
      <c r="G848" s="18">
        <v>2</v>
      </c>
      <c r="H848" s="15" t="s">
        <v>985</v>
      </c>
      <c r="I848" s="26" t="s">
        <v>21</v>
      </c>
      <c r="J848" s="27">
        <f>G848*289</f>
        <v>578</v>
      </c>
      <c r="K848" s="15"/>
      <c r="L848" s="15"/>
      <c r="M848" s="15">
        <f>J848+L848</f>
        <v>578</v>
      </c>
      <c r="N848" s="15">
        <v>15</v>
      </c>
      <c r="O848" s="15">
        <f>M848*3+N848</f>
        <v>1749</v>
      </c>
    </row>
    <row r="849" ht="12.6" customHeight="1" spans="1:15">
      <c r="A849" s="20" t="str">
        <f>IF(B849="户主",COUNTIF($B$5:B849,$B$5),"")</f>
        <v/>
      </c>
      <c r="B849" s="15" t="s">
        <v>22</v>
      </c>
      <c r="C849" s="15" t="s">
        <v>993</v>
      </c>
      <c r="D849" s="21">
        <v>60</v>
      </c>
      <c r="E849" s="15" t="s">
        <v>24</v>
      </c>
      <c r="F849" s="15" t="s">
        <v>25</v>
      </c>
      <c r="G849" s="18"/>
      <c r="H849" s="15" t="s">
        <v>985</v>
      </c>
      <c r="I849" s="26" t="s">
        <v>21</v>
      </c>
      <c r="J849" s="15"/>
      <c r="K849" s="15"/>
      <c r="L849" s="15"/>
      <c r="M849" s="15"/>
      <c r="N849" s="15"/>
      <c r="O849" s="15"/>
    </row>
    <row r="850" ht="12.6" customHeight="1" spans="1:15">
      <c r="A850" s="20">
        <f>IF(B850="户主",COUNTIF($B$5:B850,$B$5),"")</f>
        <v>344</v>
      </c>
      <c r="B850" s="17" t="s">
        <v>17</v>
      </c>
      <c r="C850" s="15" t="s">
        <v>994</v>
      </c>
      <c r="D850" s="21">
        <v>64</v>
      </c>
      <c r="E850" s="15" t="s">
        <v>19</v>
      </c>
      <c r="F850" s="17" t="s">
        <v>17</v>
      </c>
      <c r="G850" s="18">
        <v>1</v>
      </c>
      <c r="H850" s="17" t="s">
        <v>985</v>
      </c>
      <c r="I850" s="15" t="s">
        <v>21</v>
      </c>
      <c r="J850" s="27">
        <f>G850*289</f>
        <v>289</v>
      </c>
      <c r="K850" s="15"/>
      <c r="L850" s="17"/>
      <c r="M850" s="15">
        <f>J850+L850</f>
        <v>289</v>
      </c>
      <c r="N850" s="15">
        <v>15</v>
      </c>
      <c r="O850" s="15">
        <f>M850*3+N850</f>
        <v>882</v>
      </c>
    </row>
    <row r="851" ht="12.6" customHeight="1" spans="1:15">
      <c r="A851" s="20">
        <f>IF(B851="户主",COUNTIF($B$5:B851,$B$5),"")</f>
        <v>345</v>
      </c>
      <c r="B851" s="17" t="s">
        <v>17</v>
      </c>
      <c r="C851" s="15" t="s">
        <v>995</v>
      </c>
      <c r="D851" s="21">
        <v>65</v>
      </c>
      <c r="E851" s="15" t="s">
        <v>19</v>
      </c>
      <c r="F851" s="17" t="s">
        <v>17</v>
      </c>
      <c r="G851" s="18">
        <v>3</v>
      </c>
      <c r="H851" s="17" t="s">
        <v>968</v>
      </c>
      <c r="I851" s="15" t="s">
        <v>43</v>
      </c>
      <c r="J851" s="27">
        <f>G851*130</f>
        <v>390</v>
      </c>
      <c r="K851" s="15"/>
      <c r="L851" s="17"/>
      <c r="M851" s="15">
        <f>J851+L853</f>
        <v>477</v>
      </c>
      <c r="N851" s="15">
        <v>15</v>
      </c>
      <c r="O851" s="15">
        <f>M851*3+N851</f>
        <v>1446</v>
      </c>
    </row>
    <row r="852" s="4" customFormat="1" ht="12.6" customHeight="1" spans="1:37">
      <c r="A852" s="17"/>
      <c r="B852" s="17" t="s">
        <v>22</v>
      </c>
      <c r="C852" s="17" t="s">
        <v>996</v>
      </c>
      <c r="D852" s="21">
        <v>35</v>
      </c>
      <c r="E852" s="17" t="s">
        <v>24</v>
      </c>
      <c r="F852" s="101" t="s">
        <v>181</v>
      </c>
      <c r="G852" s="48"/>
      <c r="H852" s="17" t="s">
        <v>968</v>
      </c>
      <c r="I852" s="15" t="s">
        <v>43</v>
      </c>
      <c r="J852" s="43"/>
      <c r="K852" s="36"/>
      <c r="L852" s="36"/>
      <c r="M852" s="42"/>
      <c r="N852" s="53"/>
      <c r="O852" s="36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</row>
    <row r="853" s="4" customFormat="1" ht="12.6" customHeight="1" spans="1:37">
      <c r="A853" s="17"/>
      <c r="B853" s="17" t="s">
        <v>22</v>
      </c>
      <c r="C853" s="17" t="s">
        <v>997</v>
      </c>
      <c r="D853" s="21">
        <v>8</v>
      </c>
      <c r="E853" s="17" t="s">
        <v>19</v>
      </c>
      <c r="F853" s="101" t="s">
        <v>998</v>
      </c>
      <c r="G853" s="48"/>
      <c r="H853" s="17" t="s">
        <v>968</v>
      </c>
      <c r="I853" s="15" t="s">
        <v>43</v>
      </c>
      <c r="J853" s="43"/>
      <c r="K853" s="36">
        <v>3</v>
      </c>
      <c r="L853" s="36">
        <v>87</v>
      </c>
      <c r="M853" s="42"/>
      <c r="N853" s="53"/>
      <c r="O853" s="36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</row>
    <row r="854" ht="12.6" customHeight="1" spans="1:15">
      <c r="A854" s="20">
        <f>IF(B854="户主",COUNTIF($B$5:B854,$B$5),"")</f>
        <v>346</v>
      </c>
      <c r="B854" s="17" t="s">
        <v>17</v>
      </c>
      <c r="C854" s="15" t="s">
        <v>999</v>
      </c>
      <c r="D854" s="21">
        <v>58</v>
      </c>
      <c r="E854" s="15" t="s">
        <v>19</v>
      </c>
      <c r="F854" s="17" t="s">
        <v>17</v>
      </c>
      <c r="G854" s="18">
        <v>1</v>
      </c>
      <c r="H854" s="17" t="s">
        <v>968</v>
      </c>
      <c r="I854" s="15" t="s">
        <v>21</v>
      </c>
      <c r="J854" s="27">
        <f>G854*289</f>
        <v>289</v>
      </c>
      <c r="K854" s="15"/>
      <c r="L854" s="17"/>
      <c r="M854" s="15">
        <f>J854+L854</f>
        <v>289</v>
      </c>
      <c r="N854" s="15">
        <v>15</v>
      </c>
      <c r="O854" s="15">
        <f>M854*3+N854</f>
        <v>882</v>
      </c>
    </row>
    <row r="855" ht="12.6" customHeight="1" spans="1:15">
      <c r="A855" s="20">
        <f>IF(B855="户主",COUNTIF($B$5:B855,$B$5),"")</f>
        <v>347</v>
      </c>
      <c r="B855" s="15" t="s">
        <v>17</v>
      </c>
      <c r="C855" s="15" t="s">
        <v>1000</v>
      </c>
      <c r="D855" s="21">
        <v>37</v>
      </c>
      <c r="E855" s="17" t="s">
        <v>24</v>
      </c>
      <c r="F855" s="17" t="s">
        <v>17</v>
      </c>
      <c r="G855" s="18">
        <v>4</v>
      </c>
      <c r="H855" s="17" t="s">
        <v>963</v>
      </c>
      <c r="I855" s="17" t="s">
        <v>39</v>
      </c>
      <c r="J855" s="27">
        <f>G855*245</f>
        <v>980</v>
      </c>
      <c r="K855" s="15"/>
      <c r="L855" s="15"/>
      <c r="M855" s="15">
        <f>J855+L857+L858</f>
        <v>1154</v>
      </c>
      <c r="N855" s="15">
        <v>15</v>
      </c>
      <c r="O855" s="15">
        <f>M855*3+N855</f>
        <v>3477</v>
      </c>
    </row>
    <row r="856" ht="12.6" customHeight="1" spans="1:15">
      <c r="A856" s="20" t="str">
        <f>IF(B856="户主",COUNTIF($B$5:B856,$B$5),"")</f>
        <v/>
      </c>
      <c r="B856" s="15" t="s">
        <v>22</v>
      </c>
      <c r="C856" s="15" t="s">
        <v>1001</v>
      </c>
      <c r="D856" s="21">
        <v>19</v>
      </c>
      <c r="E856" s="17" t="s">
        <v>19</v>
      </c>
      <c r="F856" s="17" t="s">
        <v>31</v>
      </c>
      <c r="G856" s="18"/>
      <c r="H856" s="17" t="s">
        <v>963</v>
      </c>
      <c r="I856" s="17" t="s">
        <v>39</v>
      </c>
      <c r="J856" s="17"/>
      <c r="K856" s="15"/>
      <c r="L856" s="15"/>
      <c r="M856" s="53"/>
      <c r="N856" s="15"/>
      <c r="O856" s="15"/>
    </row>
    <row r="857" ht="12.6" customHeight="1" spans="1:15">
      <c r="A857" s="20" t="str">
        <f>IF(B857="户主",COUNTIF($B$5:B857,$B$5),"")</f>
        <v/>
      </c>
      <c r="B857" s="15" t="s">
        <v>22</v>
      </c>
      <c r="C857" s="15" t="s">
        <v>1002</v>
      </c>
      <c r="D857" s="21">
        <v>4</v>
      </c>
      <c r="E857" s="17" t="s">
        <v>24</v>
      </c>
      <c r="F857" s="17" t="s">
        <v>27</v>
      </c>
      <c r="G857" s="18"/>
      <c r="H857" s="17" t="s">
        <v>963</v>
      </c>
      <c r="I857" s="17" t="s">
        <v>39</v>
      </c>
      <c r="J857" s="17"/>
      <c r="K857" s="15">
        <v>3</v>
      </c>
      <c r="L857" s="40">
        <v>87</v>
      </c>
      <c r="M857" s="53"/>
      <c r="N857" s="15"/>
      <c r="O857" s="15"/>
    </row>
    <row r="858" s="4" customFormat="1" ht="12.6" customHeight="1" spans="1:37">
      <c r="A858" s="17"/>
      <c r="B858" s="17" t="s">
        <v>22</v>
      </c>
      <c r="C858" s="17" t="s">
        <v>1003</v>
      </c>
      <c r="D858" s="21">
        <v>1</v>
      </c>
      <c r="E858" s="17" t="s">
        <v>19</v>
      </c>
      <c r="F858" s="17" t="s">
        <v>31</v>
      </c>
      <c r="G858" s="48"/>
      <c r="H858" s="17" t="s">
        <v>963</v>
      </c>
      <c r="I858" s="17" t="s">
        <v>39</v>
      </c>
      <c r="J858" s="43"/>
      <c r="K858" s="36">
        <v>3</v>
      </c>
      <c r="L858" s="36">
        <v>87</v>
      </c>
      <c r="M858" s="42"/>
      <c r="N858" s="53"/>
      <c r="O858" s="36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</row>
    <row r="859" ht="12.6" customHeight="1" spans="1:15">
      <c r="A859" s="20">
        <f>IF(B859="户主",COUNTIF($B$5:B859,$B$5),"")</f>
        <v>348</v>
      </c>
      <c r="B859" s="15" t="s">
        <v>17</v>
      </c>
      <c r="C859" s="15" t="s">
        <v>1004</v>
      </c>
      <c r="D859" s="21">
        <v>48</v>
      </c>
      <c r="E859" s="17" t="s">
        <v>24</v>
      </c>
      <c r="F859" s="17" t="s">
        <v>17</v>
      </c>
      <c r="G859" s="18">
        <v>1</v>
      </c>
      <c r="H859" s="17" t="s">
        <v>956</v>
      </c>
      <c r="I859" s="17" t="s">
        <v>39</v>
      </c>
      <c r="J859" s="27">
        <f>G859*245</f>
        <v>245</v>
      </c>
      <c r="K859" s="15"/>
      <c r="L859" s="15"/>
      <c r="M859" s="15">
        <f>J859+L859</f>
        <v>245</v>
      </c>
      <c r="N859" s="15">
        <v>15</v>
      </c>
      <c r="O859" s="15">
        <f>M859*3+N859</f>
        <v>750</v>
      </c>
    </row>
    <row r="860" ht="12.6" customHeight="1" spans="1:15">
      <c r="A860" s="20">
        <f>IF(B860="户主",COUNTIF($B$5:B860,$B$5),"")</f>
        <v>349</v>
      </c>
      <c r="B860" s="15" t="s">
        <v>17</v>
      </c>
      <c r="C860" s="15" t="s">
        <v>1005</v>
      </c>
      <c r="D860" s="21">
        <v>72</v>
      </c>
      <c r="E860" s="17" t="s">
        <v>19</v>
      </c>
      <c r="F860" s="17" t="s">
        <v>17</v>
      </c>
      <c r="G860" s="18">
        <v>1</v>
      </c>
      <c r="H860" s="17" t="s">
        <v>956</v>
      </c>
      <c r="I860" s="17" t="s">
        <v>21</v>
      </c>
      <c r="J860" s="27">
        <f>G860*289</f>
        <v>289</v>
      </c>
      <c r="K860" s="15">
        <v>2</v>
      </c>
      <c r="L860" s="15">
        <v>58</v>
      </c>
      <c r="M860" s="15">
        <f>J860+L860</f>
        <v>347</v>
      </c>
      <c r="N860" s="15">
        <v>15</v>
      </c>
      <c r="O860" s="15">
        <f>M860*3+N860</f>
        <v>1056</v>
      </c>
    </row>
    <row r="861" ht="12.6" customHeight="1" spans="1:15">
      <c r="A861" s="20">
        <f>IF(B861="户主",COUNTIF($B$5:B861,$B$5),"")</f>
        <v>350</v>
      </c>
      <c r="B861" s="15" t="s">
        <v>17</v>
      </c>
      <c r="C861" s="15" t="s">
        <v>1006</v>
      </c>
      <c r="D861" s="21">
        <v>61</v>
      </c>
      <c r="E861" s="17" t="s">
        <v>19</v>
      </c>
      <c r="F861" s="17" t="s">
        <v>17</v>
      </c>
      <c r="G861" s="18">
        <v>2</v>
      </c>
      <c r="H861" s="17" t="s">
        <v>956</v>
      </c>
      <c r="I861" s="17" t="s">
        <v>39</v>
      </c>
      <c r="J861" s="27">
        <f>G861*245</f>
        <v>490</v>
      </c>
      <c r="K861" s="15"/>
      <c r="L861" s="15"/>
      <c r="M861" s="15">
        <f>J861+L861</f>
        <v>490</v>
      </c>
      <c r="N861" s="15">
        <v>15</v>
      </c>
      <c r="O861" s="15">
        <f>M861*3+N861</f>
        <v>1485</v>
      </c>
    </row>
    <row r="862" ht="12.6" customHeight="1" spans="1:15">
      <c r="A862" s="20" t="str">
        <f>IF(B862="户主",COUNTIF($B$5:B862,$B$5),"")</f>
        <v/>
      </c>
      <c r="B862" s="15" t="s">
        <v>22</v>
      </c>
      <c r="C862" s="15" t="s">
        <v>1007</v>
      </c>
      <c r="D862" s="21">
        <v>59</v>
      </c>
      <c r="E862" s="17" t="s">
        <v>24</v>
      </c>
      <c r="F862" s="17" t="s">
        <v>25</v>
      </c>
      <c r="G862" s="18"/>
      <c r="H862" s="17" t="s">
        <v>956</v>
      </c>
      <c r="I862" s="17" t="s">
        <v>39</v>
      </c>
      <c r="J862" s="17"/>
      <c r="K862" s="15"/>
      <c r="L862" s="15"/>
      <c r="M862" s="53"/>
      <c r="N862" s="15"/>
      <c r="O862" s="15"/>
    </row>
    <row r="863" ht="12.6" customHeight="1" spans="1:15">
      <c r="A863" s="20">
        <f>IF(B863="户主",COUNTIF($B$5:B863,$B$5),"")</f>
        <v>351</v>
      </c>
      <c r="B863" s="15" t="s">
        <v>17</v>
      </c>
      <c r="C863" s="15" t="s">
        <v>1008</v>
      </c>
      <c r="D863" s="21">
        <v>53</v>
      </c>
      <c r="E863" s="17" t="s">
        <v>19</v>
      </c>
      <c r="F863" s="17" t="s">
        <v>17</v>
      </c>
      <c r="G863" s="18">
        <v>3</v>
      </c>
      <c r="H863" s="17" t="s">
        <v>956</v>
      </c>
      <c r="I863" s="17" t="s">
        <v>21</v>
      </c>
      <c r="J863" s="27">
        <f>G863*289</f>
        <v>867</v>
      </c>
      <c r="K863" s="15"/>
      <c r="L863" s="15"/>
      <c r="M863" s="15">
        <f>J863+L863</f>
        <v>867</v>
      </c>
      <c r="N863" s="15">
        <v>15</v>
      </c>
      <c r="O863" s="15">
        <f>M863*3+N863</f>
        <v>2616</v>
      </c>
    </row>
    <row r="864" ht="12.6" customHeight="1" spans="1:15">
      <c r="A864" s="20" t="str">
        <f>IF(B864="户主",COUNTIF($B$5:B864,$B$5),"")</f>
        <v/>
      </c>
      <c r="B864" s="15" t="s">
        <v>22</v>
      </c>
      <c r="C864" s="15" t="s">
        <v>1009</v>
      </c>
      <c r="D864" s="21">
        <v>25</v>
      </c>
      <c r="E864" s="17" t="s">
        <v>24</v>
      </c>
      <c r="F864" s="17" t="s">
        <v>27</v>
      </c>
      <c r="G864" s="18"/>
      <c r="H864" s="17" t="s">
        <v>956</v>
      </c>
      <c r="I864" s="17" t="s">
        <v>21</v>
      </c>
      <c r="J864" s="17"/>
      <c r="K864" s="15"/>
      <c r="L864" s="15"/>
      <c r="M864" s="53"/>
      <c r="N864" s="15"/>
      <c r="O864" s="15"/>
    </row>
    <row r="865" ht="12.6" customHeight="1" spans="1:15">
      <c r="A865" s="20" t="str">
        <f>IF(B865="户主",COUNTIF($B$5:B865,$B$5),"")</f>
        <v/>
      </c>
      <c r="B865" s="15" t="s">
        <v>22</v>
      </c>
      <c r="C865" s="15" t="s">
        <v>1010</v>
      </c>
      <c r="D865" s="21">
        <v>55</v>
      </c>
      <c r="E865" s="17" t="s">
        <v>24</v>
      </c>
      <c r="F865" s="17" t="s">
        <v>25</v>
      </c>
      <c r="G865" s="18"/>
      <c r="H865" s="17" t="s">
        <v>956</v>
      </c>
      <c r="I865" s="17" t="s">
        <v>21</v>
      </c>
      <c r="J865" s="17"/>
      <c r="K865" s="15"/>
      <c r="L865" s="15"/>
      <c r="M865" s="53"/>
      <c r="N865" s="15"/>
      <c r="O865" s="15"/>
    </row>
    <row r="866" s="3" customFormat="1" ht="12.6" customHeight="1" spans="1:251">
      <c r="A866" s="20">
        <f>IF(B866="户主",COUNTIF($B$5:B866,$B$5),"")</f>
        <v>352</v>
      </c>
      <c r="B866" s="15" t="s">
        <v>17</v>
      </c>
      <c r="C866" s="24" t="s">
        <v>1011</v>
      </c>
      <c r="D866" s="25">
        <v>47</v>
      </c>
      <c r="E866" s="26" t="s">
        <v>19</v>
      </c>
      <c r="F866" s="26" t="s">
        <v>17</v>
      </c>
      <c r="G866" s="27">
        <v>2</v>
      </c>
      <c r="H866" s="26" t="s">
        <v>956</v>
      </c>
      <c r="I866" s="26" t="s">
        <v>39</v>
      </c>
      <c r="J866" s="27">
        <f>G866*245</f>
        <v>490</v>
      </c>
      <c r="K866" s="40"/>
      <c r="L866" s="40"/>
      <c r="M866" s="15">
        <f>J866+L866</f>
        <v>490</v>
      </c>
      <c r="N866" s="15">
        <v>15</v>
      </c>
      <c r="O866" s="15">
        <f>M866*3+N866</f>
        <v>1485</v>
      </c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5"/>
      <c r="IQ866" s="5"/>
    </row>
    <row r="867" ht="12.6" customHeight="1" spans="1:15">
      <c r="A867" s="20" t="str">
        <f>IF(B867="户主",COUNTIF($B$5:B867,$B$5),"")</f>
        <v/>
      </c>
      <c r="B867" s="15" t="s">
        <v>22</v>
      </c>
      <c r="C867" s="15" t="s">
        <v>1012</v>
      </c>
      <c r="D867" s="21">
        <v>55</v>
      </c>
      <c r="E867" s="17" t="s">
        <v>24</v>
      </c>
      <c r="F867" s="17" t="s">
        <v>1013</v>
      </c>
      <c r="G867" s="18"/>
      <c r="H867" s="17" t="s">
        <v>956</v>
      </c>
      <c r="I867" s="26" t="s">
        <v>39</v>
      </c>
      <c r="J867" s="27"/>
      <c r="K867" s="15"/>
      <c r="L867" s="15"/>
      <c r="M867" s="15"/>
      <c r="N867" s="15"/>
      <c r="O867" s="15"/>
    </row>
    <row r="868" s="3" customFormat="1" ht="12.6" customHeight="1" spans="1:251">
      <c r="A868" s="20">
        <f>IF(B868="户主",COUNTIF($B$5:B868,$B$5),"")</f>
        <v>353</v>
      </c>
      <c r="B868" s="15" t="s">
        <v>17</v>
      </c>
      <c r="C868" s="24" t="s">
        <v>1014</v>
      </c>
      <c r="D868" s="25">
        <v>61</v>
      </c>
      <c r="E868" s="26" t="s">
        <v>19</v>
      </c>
      <c r="F868" s="26" t="s">
        <v>17</v>
      </c>
      <c r="G868" s="27">
        <v>3</v>
      </c>
      <c r="H868" s="26" t="s">
        <v>963</v>
      </c>
      <c r="I868" s="26" t="s">
        <v>39</v>
      </c>
      <c r="J868" s="27">
        <f>G868*245</f>
        <v>735</v>
      </c>
      <c r="K868" s="40"/>
      <c r="L868" s="40"/>
      <c r="M868" s="15">
        <f>J868+L868+L869+L870</f>
        <v>1025</v>
      </c>
      <c r="N868" s="15">
        <v>15</v>
      </c>
      <c r="O868" s="15">
        <f>M868*3+N868</f>
        <v>3090</v>
      </c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5"/>
      <c r="IQ868" s="5"/>
    </row>
    <row r="869" s="3" customFormat="1" ht="12.6" customHeight="1" spans="1:251">
      <c r="A869" s="20" t="str">
        <f>IF(B869="户主",COUNTIF($B$5:B869,$B$5),"")</f>
        <v/>
      </c>
      <c r="B869" s="15" t="s">
        <v>22</v>
      </c>
      <c r="C869" s="24" t="s">
        <v>1015</v>
      </c>
      <c r="D869" s="29">
        <v>54</v>
      </c>
      <c r="E869" s="26" t="s">
        <v>24</v>
      </c>
      <c r="F869" s="15" t="s">
        <v>25</v>
      </c>
      <c r="G869" s="27"/>
      <c r="H869" s="26" t="s">
        <v>963</v>
      </c>
      <c r="I869" s="26" t="s">
        <v>39</v>
      </c>
      <c r="J869" s="27"/>
      <c r="K869" s="40">
        <v>4</v>
      </c>
      <c r="L869" s="40">
        <v>145</v>
      </c>
      <c r="M869" s="15"/>
      <c r="N869" s="15"/>
      <c r="O869" s="15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5"/>
      <c r="IQ869" s="5"/>
    </row>
    <row r="870" s="3" customFormat="1" ht="12.6" customHeight="1" spans="1:251">
      <c r="A870" s="20" t="str">
        <f>IF(B870="户主",COUNTIF($B$5:B870,$B$5),"")</f>
        <v/>
      </c>
      <c r="B870" s="15" t="s">
        <v>22</v>
      </c>
      <c r="C870" s="24" t="s">
        <v>1016</v>
      </c>
      <c r="D870" s="29">
        <v>31</v>
      </c>
      <c r="E870" s="15" t="s">
        <v>19</v>
      </c>
      <c r="F870" s="26" t="s">
        <v>31</v>
      </c>
      <c r="G870" s="27"/>
      <c r="H870" s="26" t="s">
        <v>963</v>
      </c>
      <c r="I870" s="26" t="s">
        <v>39</v>
      </c>
      <c r="J870" s="27"/>
      <c r="K870" s="40">
        <v>4</v>
      </c>
      <c r="L870" s="40">
        <v>145</v>
      </c>
      <c r="M870" s="15"/>
      <c r="N870" s="15"/>
      <c r="O870" s="15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5"/>
      <c r="IQ870" s="5"/>
    </row>
    <row r="871" s="3" customFormat="1" ht="12.6" customHeight="1" spans="1:251">
      <c r="A871" s="20">
        <f>IF(B871="户主",COUNTIF($B$5:B871,$B$5),"")</f>
        <v>354</v>
      </c>
      <c r="B871" s="15" t="s">
        <v>17</v>
      </c>
      <c r="C871" s="24" t="s">
        <v>1017</v>
      </c>
      <c r="D871" s="25">
        <v>56</v>
      </c>
      <c r="E871" s="26" t="s">
        <v>19</v>
      </c>
      <c r="F871" s="26" t="s">
        <v>17</v>
      </c>
      <c r="G871" s="27">
        <v>2</v>
      </c>
      <c r="H871" s="26" t="s">
        <v>956</v>
      </c>
      <c r="I871" s="26" t="s">
        <v>21</v>
      </c>
      <c r="J871" s="27">
        <f>G871*289</f>
        <v>578</v>
      </c>
      <c r="K871" s="40">
        <v>4</v>
      </c>
      <c r="L871" s="40">
        <v>145</v>
      </c>
      <c r="M871" s="15">
        <f>J871+L871+L872</f>
        <v>810</v>
      </c>
      <c r="N871" s="15">
        <v>15</v>
      </c>
      <c r="O871" s="15">
        <f>M871*3+N871</f>
        <v>2445</v>
      </c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5"/>
      <c r="IQ871" s="5"/>
    </row>
    <row r="872" s="3" customFormat="1" ht="12.6" customHeight="1" spans="1:251">
      <c r="A872" s="20" t="str">
        <f>IF(B872="户主",COUNTIF($B$5:B872,$B$5),"")</f>
        <v/>
      </c>
      <c r="B872" s="15" t="s">
        <v>22</v>
      </c>
      <c r="C872" s="24" t="s">
        <v>1018</v>
      </c>
      <c r="D872" s="29">
        <v>88</v>
      </c>
      <c r="E872" s="26" t="s">
        <v>24</v>
      </c>
      <c r="F872" s="26" t="s">
        <v>149</v>
      </c>
      <c r="G872" s="27"/>
      <c r="H872" s="26" t="s">
        <v>956</v>
      </c>
      <c r="I872" s="26" t="s">
        <v>21</v>
      </c>
      <c r="J872" s="27"/>
      <c r="K872" s="40">
        <v>5</v>
      </c>
      <c r="L872" s="40">
        <v>87</v>
      </c>
      <c r="M872" s="15"/>
      <c r="N872" s="15"/>
      <c r="O872" s="15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5"/>
      <c r="IQ872" s="5"/>
    </row>
    <row r="873" s="3" customFormat="1" ht="12.6" customHeight="1" spans="1:251">
      <c r="A873" s="20">
        <f>IF(B873="户主",COUNTIF($B$5:B873,$B$5),"")</f>
        <v>355</v>
      </c>
      <c r="B873" s="15" t="s">
        <v>17</v>
      </c>
      <c r="C873" s="24" t="s">
        <v>1019</v>
      </c>
      <c r="D873" s="22">
        <v>60</v>
      </c>
      <c r="E873" s="26" t="s">
        <v>19</v>
      </c>
      <c r="F873" s="26" t="s">
        <v>17</v>
      </c>
      <c r="G873" s="27">
        <v>5</v>
      </c>
      <c r="H873" s="26" t="s">
        <v>956</v>
      </c>
      <c r="I873" s="26" t="s">
        <v>21</v>
      </c>
      <c r="J873" s="27">
        <f>G873*289</f>
        <v>1445</v>
      </c>
      <c r="K873" s="40">
        <v>5</v>
      </c>
      <c r="L873" s="40">
        <v>87</v>
      </c>
      <c r="M873" s="15">
        <f>J873+L873+L874+L875+L876+L877</f>
        <v>1706</v>
      </c>
      <c r="N873" s="15">
        <v>15</v>
      </c>
      <c r="O873" s="15">
        <f>M873*3+N873</f>
        <v>5133</v>
      </c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5"/>
      <c r="IQ873" s="5"/>
    </row>
    <row r="874" s="3" customFormat="1" ht="12.6" customHeight="1" spans="1:251">
      <c r="A874" s="20" t="str">
        <f>IF(B874="户主",COUNTIF($B$5:B874,$B$5),"")</f>
        <v/>
      </c>
      <c r="B874" s="15" t="s">
        <v>22</v>
      </c>
      <c r="C874" s="24" t="s">
        <v>1020</v>
      </c>
      <c r="D874" s="29">
        <v>56</v>
      </c>
      <c r="E874" s="26" t="s">
        <v>24</v>
      </c>
      <c r="F874" s="15" t="s">
        <v>25</v>
      </c>
      <c r="G874" s="27"/>
      <c r="H874" s="26" t="s">
        <v>956</v>
      </c>
      <c r="I874" s="26" t="s">
        <v>21</v>
      </c>
      <c r="J874" s="27"/>
      <c r="K874" s="40"/>
      <c r="L874" s="40"/>
      <c r="M874" s="15"/>
      <c r="N874" s="15"/>
      <c r="O874" s="15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5"/>
      <c r="IQ874" s="5"/>
    </row>
    <row r="875" s="3" customFormat="1" ht="12.6" customHeight="1" spans="1:251">
      <c r="A875" s="20" t="str">
        <f>IF(B875="户主",COUNTIF($B$5:B875,$B$5),"")</f>
        <v/>
      </c>
      <c r="B875" s="15" t="s">
        <v>22</v>
      </c>
      <c r="C875" s="24" t="s">
        <v>1021</v>
      </c>
      <c r="D875" s="29">
        <v>29</v>
      </c>
      <c r="E875" s="15" t="s">
        <v>19</v>
      </c>
      <c r="F875" s="26" t="s">
        <v>31</v>
      </c>
      <c r="G875" s="27"/>
      <c r="H875" s="26" t="s">
        <v>956</v>
      </c>
      <c r="I875" s="26" t="s">
        <v>21</v>
      </c>
      <c r="J875" s="27"/>
      <c r="K875" s="40"/>
      <c r="L875" s="40"/>
      <c r="M875" s="15"/>
      <c r="N875" s="15"/>
      <c r="O875" s="15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5"/>
      <c r="IQ875" s="5"/>
    </row>
    <row r="876" s="3" customFormat="1" ht="12.6" customHeight="1" spans="1:251">
      <c r="A876" s="20" t="str">
        <f>IF(B876="户主",COUNTIF($B$5:B876,$B$5),"")</f>
        <v/>
      </c>
      <c r="B876" s="15" t="s">
        <v>22</v>
      </c>
      <c r="C876" s="24" t="s">
        <v>1022</v>
      </c>
      <c r="D876" s="29">
        <v>6</v>
      </c>
      <c r="E876" s="26" t="s">
        <v>19</v>
      </c>
      <c r="F876" s="26" t="s">
        <v>48</v>
      </c>
      <c r="G876" s="27"/>
      <c r="H876" s="26" t="s">
        <v>956</v>
      </c>
      <c r="I876" s="26" t="s">
        <v>21</v>
      </c>
      <c r="J876" s="27"/>
      <c r="K876" s="20">
        <v>3</v>
      </c>
      <c r="L876" s="20">
        <v>87</v>
      </c>
      <c r="M876" s="15"/>
      <c r="N876" s="15"/>
      <c r="O876" s="15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5"/>
      <c r="IQ876" s="5"/>
    </row>
    <row r="877" s="3" customFormat="1" ht="12.6" customHeight="1" spans="1:251">
      <c r="A877" s="20" t="str">
        <f>IF(B877="户主",COUNTIF($B$5:B877,$B$5),"")</f>
        <v/>
      </c>
      <c r="B877" s="15" t="s">
        <v>22</v>
      </c>
      <c r="C877" s="24" t="s">
        <v>1023</v>
      </c>
      <c r="D877" s="29">
        <v>5</v>
      </c>
      <c r="E877" s="26" t="s">
        <v>24</v>
      </c>
      <c r="F877" s="26" t="s">
        <v>99</v>
      </c>
      <c r="G877" s="27"/>
      <c r="H877" s="26" t="s">
        <v>956</v>
      </c>
      <c r="I877" s="26" t="s">
        <v>21</v>
      </c>
      <c r="J877" s="27"/>
      <c r="K877" s="20">
        <v>3</v>
      </c>
      <c r="L877" s="20">
        <v>87</v>
      </c>
      <c r="M877" s="15"/>
      <c r="N877" s="15"/>
      <c r="O877" s="15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5"/>
      <c r="IQ877" s="5"/>
    </row>
    <row r="878" s="3" customFormat="1" ht="12.6" customHeight="1" spans="1:251">
      <c r="A878" s="20">
        <f>IF(B878="户主",COUNTIF($B$5:B878,$B$5),"")</f>
        <v>356</v>
      </c>
      <c r="B878" s="15" t="s">
        <v>17</v>
      </c>
      <c r="C878" s="24" t="s">
        <v>1024</v>
      </c>
      <c r="D878" s="29">
        <v>49</v>
      </c>
      <c r="E878" s="26" t="s">
        <v>19</v>
      </c>
      <c r="F878" s="26" t="s">
        <v>17</v>
      </c>
      <c r="G878" s="27">
        <v>3</v>
      </c>
      <c r="H878" s="26" t="s">
        <v>968</v>
      </c>
      <c r="I878" s="26" t="s">
        <v>39</v>
      </c>
      <c r="J878" s="27">
        <f>G878*245</f>
        <v>735</v>
      </c>
      <c r="K878" s="40"/>
      <c r="L878" s="40"/>
      <c r="M878" s="15">
        <f>J878+L878+L879+L880</f>
        <v>880</v>
      </c>
      <c r="N878" s="15">
        <v>15</v>
      </c>
      <c r="O878" s="15">
        <f>M878*3+N878</f>
        <v>2655</v>
      </c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5"/>
      <c r="IQ878" s="5"/>
    </row>
    <row r="879" s="3" customFormat="1" ht="12.6" customHeight="1" spans="1:251">
      <c r="A879" s="20" t="str">
        <f>IF(B879="户主",COUNTIF($B$5:B879,$B$5),"")</f>
        <v/>
      </c>
      <c r="B879" s="15" t="s">
        <v>22</v>
      </c>
      <c r="C879" s="24" t="s">
        <v>1025</v>
      </c>
      <c r="D879" s="29">
        <v>52</v>
      </c>
      <c r="E879" s="26" t="s">
        <v>19</v>
      </c>
      <c r="F879" s="26" t="s">
        <v>723</v>
      </c>
      <c r="G879" s="27"/>
      <c r="H879" s="26" t="s">
        <v>968</v>
      </c>
      <c r="I879" s="26" t="s">
        <v>39</v>
      </c>
      <c r="J879" s="27"/>
      <c r="K879" s="40">
        <v>5</v>
      </c>
      <c r="L879" s="40">
        <v>87</v>
      </c>
      <c r="M879" s="15"/>
      <c r="N879" s="15"/>
      <c r="O879" s="15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5"/>
      <c r="IQ879" s="5"/>
    </row>
    <row r="880" s="3" customFormat="1" ht="12.6" customHeight="1" spans="1:251">
      <c r="A880" s="20" t="str">
        <f>IF(B880="户主",COUNTIF($B$5:B880,$B$5),"")</f>
        <v/>
      </c>
      <c r="B880" s="15" t="s">
        <v>22</v>
      </c>
      <c r="C880" s="24" t="s">
        <v>1026</v>
      </c>
      <c r="D880" s="29">
        <v>78</v>
      </c>
      <c r="E880" s="26" t="s">
        <v>24</v>
      </c>
      <c r="F880" s="26" t="s">
        <v>149</v>
      </c>
      <c r="G880" s="27"/>
      <c r="H880" s="26" t="s">
        <v>968</v>
      </c>
      <c r="I880" s="26" t="s">
        <v>39</v>
      </c>
      <c r="J880" s="27"/>
      <c r="K880" s="15">
        <v>2</v>
      </c>
      <c r="L880" s="15">
        <v>58</v>
      </c>
      <c r="M880" s="15"/>
      <c r="N880" s="15"/>
      <c r="O880" s="15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5"/>
      <c r="IQ880" s="5"/>
    </row>
    <row r="881" ht="12.6" customHeight="1" spans="1:251">
      <c r="A881" s="20">
        <f>IF(B881="户主",COUNTIF($B$5:B881,$B$5),"")</f>
        <v>357</v>
      </c>
      <c r="B881" s="15" t="s">
        <v>17</v>
      </c>
      <c r="C881" s="15" t="s">
        <v>1027</v>
      </c>
      <c r="D881" s="21">
        <v>43</v>
      </c>
      <c r="E881" s="15" t="s">
        <v>19</v>
      </c>
      <c r="F881" s="15" t="s">
        <v>17</v>
      </c>
      <c r="G881" s="18">
        <v>5</v>
      </c>
      <c r="H881" s="15" t="s">
        <v>968</v>
      </c>
      <c r="I881" s="15" t="s">
        <v>21</v>
      </c>
      <c r="J881" s="27">
        <f>G881*289</f>
        <v>1445</v>
      </c>
      <c r="K881" s="15"/>
      <c r="L881" s="15"/>
      <c r="M881" s="15">
        <f>J881+L881+L882+L883+L884+L885</f>
        <v>1735</v>
      </c>
      <c r="N881" s="15">
        <v>15</v>
      </c>
      <c r="O881" s="15">
        <f>M881*3+N881</f>
        <v>5220</v>
      </c>
      <c r="IP881" s="5"/>
      <c r="IQ881" s="5"/>
    </row>
    <row r="882" ht="12.6" customHeight="1" spans="1:251">
      <c r="A882" s="20" t="str">
        <f>IF(B882="户主",COUNTIF($B$5:B882,$B$5),"")</f>
        <v/>
      </c>
      <c r="B882" s="15" t="s">
        <v>22</v>
      </c>
      <c r="C882" s="15" t="s">
        <v>1028</v>
      </c>
      <c r="D882" s="21">
        <v>9</v>
      </c>
      <c r="E882" s="15" t="s">
        <v>19</v>
      </c>
      <c r="F882" s="15" t="s">
        <v>155</v>
      </c>
      <c r="G882" s="18"/>
      <c r="H882" s="15" t="s">
        <v>968</v>
      </c>
      <c r="I882" s="15" t="s">
        <v>21</v>
      </c>
      <c r="J882" s="15"/>
      <c r="K882" s="15">
        <v>3</v>
      </c>
      <c r="L882" s="15">
        <v>87</v>
      </c>
      <c r="M882" s="15"/>
      <c r="N882" s="15"/>
      <c r="O882" s="15"/>
      <c r="IP882" s="5"/>
      <c r="IQ882" s="5"/>
    </row>
    <row r="883" ht="12.6" customHeight="1" spans="1:251">
      <c r="A883" s="20" t="str">
        <f>IF(B883="户主",COUNTIF($B$5:B883,$B$5),"")</f>
        <v/>
      </c>
      <c r="B883" s="15" t="s">
        <v>22</v>
      </c>
      <c r="C883" s="15" t="s">
        <v>1029</v>
      </c>
      <c r="D883" s="21">
        <v>11</v>
      </c>
      <c r="E883" s="15" t="s">
        <v>24</v>
      </c>
      <c r="F883" s="15" t="s">
        <v>266</v>
      </c>
      <c r="G883" s="18"/>
      <c r="H883" s="15" t="s">
        <v>968</v>
      </c>
      <c r="I883" s="15" t="s">
        <v>21</v>
      </c>
      <c r="J883" s="15"/>
      <c r="K883" s="15">
        <v>3</v>
      </c>
      <c r="L883" s="15">
        <v>87</v>
      </c>
      <c r="M883" s="15"/>
      <c r="N883" s="15"/>
      <c r="O883" s="15"/>
      <c r="IP883" s="5"/>
      <c r="IQ883" s="5"/>
    </row>
    <row r="884" s="2" customFormat="1" ht="12.6" customHeight="1" spans="1:251">
      <c r="A884" s="20" t="str">
        <f>IF(B884="户主",COUNTIF($B$5:B884,$B$5),"")</f>
        <v/>
      </c>
      <c r="B884" s="15" t="s">
        <v>22</v>
      </c>
      <c r="C884" s="15" t="s">
        <v>1030</v>
      </c>
      <c r="D884" s="21">
        <v>70</v>
      </c>
      <c r="E884" s="15" t="s">
        <v>19</v>
      </c>
      <c r="F884" s="15" t="s">
        <v>88</v>
      </c>
      <c r="G884" s="18"/>
      <c r="H884" s="15" t="s">
        <v>968</v>
      </c>
      <c r="I884" s="15" t="s">
        <v>21</v>
      </c>
      <c r="J884" s="15"/>
      <c r="K884" s="15">
        <v>2</v>
      </c>
      <c r="L884" s="15">
        <v>58</v>
      </c>
      <c r="M884" s="15"/>
      <c r="N884" s="15"/>
      <c r="O884" s="15"/>
      <c r="IP884" s="5"/>
      <c r="IQ884" s="5"/>
    </row>
    <row r="885" s="2" customFormat="1" ht="12.6" customHeight="1" spans="1:251">
      <c r="A885" s="20" t="str">
        <f>IF(B885="户主",COUNTIF($B$5:B885,$B$5),"")</f>
        <v/>
      </c>
      <c r="B885" s="15" t="s">
        <v>22</v>
      </c>
      <c r="C885" s="15" t="s">
        <v>1031</v>
      </c>
      <c r="D885" s="21">
        <v>71</v>
      </c>
      <c r="E885" s="15" t="s">
        <v>24</v>
      </c>
      <c r="F885" s="15" t="s">
        <v>149</v>
      </c>
      <c r="G885" s="18"/>
      <c r="H885" s="15" t="s">
        <v>968</v>
      </c>
      <c r="I885" s="15" t="s">
        <v>21</v>
      </c>
      <c r="J885" s="15"/>
      <c r="K885" s="15">
        <v>2</v>
      </c>
      <c r="L885" s="15">
        <v>58</v>
      </c>
      <c r="M885" s="15"/>
      <c r="N885" s="15"/>
      <c r="O885" s="15"/>
      <c r="IP885" s="5"/>
      <c r="IQ885" s="5"/>
    </row>
    <row r="886" s="4" customFormat="1" ht="12.6" customHeight="1" spans="1:37">
      <c r="A886" s="20">
        <f>IF(B886="户主",COUNTIF($B$5:B886,$B$5),"")</f>
        <v>358</v>
      </c>
      <c r="B886" s="36" t="s">
        <v>17</v>
      </c>
      <c r="C886" s="42" t="s">
        <v>1032</v>
      </c>
      <c r="D886" s="88">
        <v>41</v>
      </c>
      <c r="E886" s="42" t="s">
        <v>19</v>
      </c>
      <c r="F886" s="42" t="s">
        <v>17</v>
      </c>
      <c r="G886" s="89">
        <v>4</v>
      </c>
      <c r="H886" s="42" t="s">
        <v>985</v>
      </c>
      <c r="I886" s="4" t="s">
        <v>21</v>
      </c>
      <c r="J886" s="43">
        <f>G886*289</f>
        <v>1156</v>
      </c>
      <c r="K886" s="36">
        <v>6</v>
      </c>
      <c r="L886" s="36">
        <v>145</v>
      </c>
      <c r="M886" s="42">
        <f>J886+L886+L888+L889</f>
        <v>1475</v>
      </c>
      <c r="N886" s="44">
        <v>15</v>
      </c>
      <c r="O886" s="36">
        <f>M886*3+N886</f>
        <v>4440</v>
      </c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</row>
    <row r="887" s="4" customFormat="1" ht="12.6" customHeight="1" spans="1:37">
      <c r="A887" s="20" t="str">
        <f>IF(B887="户主",COUNTIF($B$5:B887,$B$5),"")</f>
        <v/>
      </c>
      <c r="B887" s="36" t="s">
        <v>22</v>
      </c>
      <c r="C887" s="42" t="s">
        <v>1033</v>
      </c>
      <c r="D887" s="88">
        <v>34</v>
      </c>
      <c r="E887" s="42" t="s">
        <v>24</v>
      </c>
      <c r="F887" s="42" t="s">
        <v>83</v>
      </c>
      <c r="G887" s="89"/>
      <c r="H887" s="42" t="s">
        <v>985</v>
      </c>
      <c r="I887" s="42" t="s">
        <v>21</v>
      </c>
      <c r="J887" s="43"/>
      <c r="K887" s="36"/>
      <c r="L887" s="36"/>
      <c r="M887" s="42" t="str">
        <f>IF(F887&lt;&gt;"户主","",IF(F888&lt;&gt;"户主",IF(F889&lt;&gt;"户主",IF(#REF!&lt;&gt;"户主",IF(#REF!&lt;&gt;"户主",IF(#REF!&lt;&gt;"户主",IF(#REF!&lt;&gt;"户主",IF(F890&lt;&gt;"户主",“”,J887+L887+L888+L889+#REF!+#REF!+#REF!+#REF!),J887+L887+L888+L889+#REF!+#REF!+#REF!),J887+L887+L888+L889+#REF!+#REF!),J887+L887+L888+L889+#REF!),J887+L887+L888+L889),J887+L887+L888),J887+L887))</f>
        <v/>
      </c>
      <c r="N887" s="44"/>
      <c r="O887" s="36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</row>
    <row r="888" s="4" customFormat="1" ht="12.6" customHeight="1" spans="1:37">
      <c r="A888" s="20" t="str">
        <f>IF(B888="户主",COUNTIF($B$5:B888,$B$5),"")</f>
        <v/>
      </c>
      <c r="B888" s="36" t="s">
        <v>22</v>
      </c>
      <c r="C888" s="42" t="s">
        <v>1034</v>
      </c>
      <c r="D888" s="88">
        <v>12</v>
      </c>
      <c r="E888" s="42" t="s">
        <v>24</v>
      </c>
      <c r="F888" s="42" t="s">
        <v>27</v>
      </c>
      <c r="G888" s="37"/>
      <c r="H888" s="42" t="s">
        <v>985</v>
      </c>
      <c r="I888" s="42" t="s">
        <v>21</v>
      </c>
      <c r="J888" s="43" t="str">
        <f>IF(I888=1,G888*289,IF(I888=2,G888*245,IF(I888=3,G888*130,"")))</f>
        <v/>
      </c>
      <c r="K888" s="36">
        <v>3</v>
      </c>
      <c r="L888" s="36">
        <v>87</v>
      </c>
      <c r="M888" s="42" t="str">
        <f>IF(F888&lt;&gt;"户主","",IF(F889&lt;&gt;"户主",IF(#REF!&lt;&gt;"户主",IF(#REF!&lt;&gt;"户主",IF(#REF!&lt;&gt;"户主",IF(#REF!&lt;&gt;"户主",IF(F890&lt;&gt;"户主",IF(F891&lt;&gt;"户主",“”,J888+L888+L889+#REF!+#REF!+#REF!+#REF!+L890),J888+L888+L889+#REF!+#REF!+#REF!+#REF!),J888+L888+L889+#REF!+#REF!+#REF!),J888+L888+L889+#REF!+#REF!),J888+L888+L889+#REF!),J888+L888+L889),J888+L888))</f>
        <v/>
      </c>
      <c r="N888" s="44"/>
      <c r="O888" s="36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</row>
    <row r="889" s="4" customFormat="1" ht="12.6" customHeight="1" spans="1:37">
      <c r="A889" s="20" t="str">
        <f>IF(B889="户主",COUNTIF($B$5:B889,$B$5),"")</f>
        <v/>
      </c>
      <c r="B889" s="36" t="s">
        <v>22</v>
      </c>
      <c r="C889" s="42" t="s">
        <v>1035</v>
      </c>
      <c r="D889" s="88">
        <v>10</v>
      </c>
      <c r="E889" s="42" t="s">
        <v>19</v>
      </c>
      <c r="F889" s="42" t="s">
        <v>155</v>
      </c>
      <c r="G889" s="89"/>
      <c r="H889" s="42" t="s">
        <v>985</v>
      </c>
      <c r="I889" s="42" t="s">
        <v>21</v>
      </c>
      <c r="J889" s="43" t="str">
        <f>IF(I889=1,G889*289,IF(I889=2,G889*245,IF(I889=3,G889*130,"")))</f>
        <v/>
      </c>
      <c r="K889" s="36">
        <v>3</v>
      </c>
      <c r="L889" s="36">
        <v>87</v>
      </c>
      <c r="M889" s="42" t="str">
        <f>IF(F889&lt;&gt;"户主","",IF(#REF!&lt;&gt;"户主",IF(#REF!&lt;&gt;"户主",IF(#REF!&lt;&gt;"户主",IF(#REF!&lt;&gt;"户主",IF(F890&lt;&gt;"户主",IF(F891&lt;&gt;"户主",IF(F892&lt;&gt;"户主",“”,J889+L889+#REF!+#REF!+#REF!+#REF!+L890+L891),J889+L889+#REF!+#REF!+#REF!+#REF!+L890),J889+L889+#REF!+#REF!+#REF!+#REF!),J889+L889+#REF!+#REF!+#REF!),J889+L889+#REF!+#REF!),J889+L889+#REF!),J889+L889))</f>
        <v/>
      </c>
      <c r="N889" s="44"/>
      <c r="O889" s="36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</row>
    <row r="890" s="4" customFormat="1" ht="12.6" customHeight="1" spans="1:37">
      <c r="A890" s="20">
        <f>IF(B890="户主",COUNTIF($B$5:B890,$B$5),"")</f>
        <v>359</v>
      </c>
      <c r="B890" s="36" t="s">
        <v>17</v>
      </c>
      <c r="C890" s="65" t="s">
        <v>1036</v>
      </c>
      <c r="D890" s="88">
        <v>82</v>
      </c>
      <c r="E890" s="42" t="s">
        <v>19</v>
      </c>
      <c r="F890" s="42" t="s">
        <v>17</v>
      </c>
      <c r="G890" s="89">
        <v>1</v>
      </c>
      <c r="H890" s="42" t="s">
        <v>985</v>
      </c>
      <c r="I890" s="42" t="s">
        <v>21</v>
      </c>
      <c r="J890" s="43">
        <f>G890*289</f>
        <v>289</v>
      </c>
      <c r="K890" s="36">
        <v>2</v>
      </c>
      <c r="L890" s="36">
        <v>58</v>
      </c>
      <c r="M890" s="42">
        <f>J890+L890</f>
        <v>347</v>
      </c>
      <c r="N890" s="44">
        <v>15</v>
      </c>
      <c r="O890" s="36">
        <f>M890*3+N890</f>
        <v>1056</v>
      </c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</row>
    <row r="891" s="4" customFormat="1" ht="12.6" customHeight="1" spans="1:37">
      <c r="A891" s="20">
        <f>IF(B891="户主",COUNTIF($B$5:B891,$B$5),"")</f>
        <v>360</v>
      </c>
      <c r="B891" s="36" t="s">
        <v>17</v>
      </c>
      <c r="C891" s="42" t="s">
        <v>1037</v>
      </c>
      <c r="D891" s="88">
        <v>43</v>
      </c>
      <c r="E891" s="42" t="s">
        <v>19</v>
      </c>
      <c r="F891" s="42" t="s">
        <v>17</v>
      </c>
      <c r="G891" s="89">
        <v>2</v>
      </c>
      <c r="H891" s="42" t="s">
        <v>968</v>
      </c>
      <c r="I891" s="42" t="s">
        <v>39</v>
      </c>
      <c r="J891" s="43">
        <f>G891*245</f>
        <v>490</v>
      </c>
      <c r="K891" s="36"/>
      <c r="L891" s="36"/>
      <c r="M891" s="42">
        <f>J891+L892</f>
        <v>548</v>
      </c>
      <c r="N891" s="44">
        <v>15</v>
      </c>
      <c r="O891" s="36">
        <f>M891*3+N891</f>
        <v>1659</v>
      </c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</row>
    <row r="892" s="4" customFormat="1" ht="12.6" customHeight="1" spans="1:37">
      <c r="A892" s="20" t="str">
        <f>IF(B892="户主",COUNTIF($B$5:B892,$B$5),"")</f>
        <v/>
      </c>
      <c r="B892" s="36" t="s">
        <v>22</v>
      </c>
      <c r="C892" s="42" t="s">
        <v>1038</v>
      </c>
      <c r="D892" s="88">
        <v>74</v>
      </c>
      <c r="E892" s="42" t="s">
        <v>19</v>
      </c>
      <c r="F892" s="42" t="s">
        <v>1039</v>
      </c>
      <c r="G892" s="89"/>
      <c r="H892" s="42" t="s">
        <v>968</v>
      </c>
      <c r="I892" s="42" t="s">
        <v>39</v>
      </c>
      <c r="J892" s="43"/>
      <c r="K892" s="36">
        <v>2</v>
      </c>
      <c r="L892" s="36">
        <v>58</v>
      </c>
      <c r="M892" s="42" t="str">
        <f>IF(F892&lt;&gt;"户主","",IF(F893&lt;&gt;"户主",IF(F894&lt;&gt;"户主",IF(F895&lt;&gt;"户主",IF(F896&lt;&gt;"户主",IF(F897&lt;&gt;"户主",IF(F898&lt;&gt;"户主",IF(F899&lt;&gt;"户主",“”,J892+L892+L893+L894+L895+L896+L897+L898),J892+L892+L893+L894+L895+L896+L897),J892+L892+L893+L894+L895+L896),J892+L892+L893+L894+L895),J892+L892+L893+L894),J892+L892+L893),J892+L892))</f>
        <v/>
      </c>
      <c r="N892" s="46"/>
      <c r="O892" s="36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</row>
    <row r="893" s="4" customFormat="1" ht="12.6" customHeight="1" spans="1:37">
      <c r="A893" s="20">
        <f>IF(B893="户主",COUNTIF($B$5:B893,$B$5),"")</f>
        <v>361</v>
      </c>
      <c r="B893" s="36" t="s">
        <v>17</v>
      </c>
      <c r="C893" s="42" t="s">
        <v>1040</v>
      </c>
      <c r="D893" s="88">
        <v>40</v>
      </c>
      <c r="E893" s="42" t="s">
        <v>19</v>
      </c>
      <c r="F893" s="42" t="s">
        <v>17</v>
      </c>
      <c r="G893" s="89">
        <v>2</v>
      </c>
      <c r="H893" s="42" t="s">
        <v>968</v>
      </c>
      <c r="I893" s="42" t="s">
        <v>39</v>
      </c>
      <c r="J893" s="43">
        <f>G893*245</f>
        <v>490</v>
      </c>
      <c r="K893" s="36"/>
      <c r="L893" s="36"/>
      <c r="M893" s="42">
        <f>IF(F893&lt;&gt;"户主","",IF(F894&lt;&gt;"户主",IF(F895&lt;&gt;"户主",IF(F896&lt;&gt;"户主",IF(F897&lt;&gt;"户主",IF(F898&lt;&gt;"户主",IF(F899&lt;&gt;"户主",IF(#REF!&lt;&gt;"户主",“”,J893+L893+L894+L895+L896+L897+L898+L899),J893+L893+L894+L895+L896+L897+L898),J893+L893+L894+L895+L896+L897),J893+L893+L894+L895+L896),J893+L893+L894+L895),J893+L893+L894),J893+L893))</f>
        <v>490</v>
      </c>
      <c r="N893" s="44">
        <v>15</v>
      </c>
      <c r="O893" s="36">
        <f>M893*3+N893</f>
        <v>1485</v>
      </c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</row>
    <row r="894" s="4" customFormat="1" ht="12.6" customHeight="1" spans="1:37">
      <c r="A894" s="20" t="str">
        <f>IF(B894="户主",COUNTIF($B$5:B894,$B$5),"")</f>
        <v/>
      </c>
      <c r="B894" s="36" t="s">
        <v>22</v>
      </c>
      <c r="C894" s="42" t="s">
        <v>1041</v>
      </c>
      <c r="D894" s="88">
        <v>62</v>
      </c>
      <c r="E894" s="42" t="s">
        <v>24</v>
      </c>
      <c r="F894" s="42" t="s">
        <v>149</v>
      </c>
      <c r="G894" s="89"/>
      <c r="H894" s="42" t="s">
        <v>968</v>
      </c>
      <c r="I894" s="42" t="s">
        <v>39</v>
      </c>
      <c r="J894" s="43"/>
      <c r="K894" s="36"/>
      <c r="L894" s="36"/>
      <c r="M894" s="42" t="str">
        <f>IF(F894&lt;&gt;"户主","",IF(F895&lt;&gt;"户主",IF(F896&lt;&gt;"户主",IF(F897&lt;&gt;"户主",IF(F898&lt;&gt;"户主",IF(F899&lt;&gt;"户主",IF(#REF!&lt;&gt;"户主",IF(#REF!&lt;&gt;"户主",“”,J894+L894+L895+L896+L897+L898+L899+#REF!),J894+L894+L895+L896+L897+L898+L899),J894+L894+L895+L896+L897+L898),J894+L894+L895+L896+L897),J894+L894+L895+L896),J894+L894+L895),J894+L894))</f>
        <v/>
      </c>
      <c r="N894" s="46"/>
      <c r="O894" s="36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</row>
    <row r="895" s="4" customFormat="1" ht="12.6" customHeight="1" spans="1:37">
      <c r="A895" s="20">
        <f>IF(B895="户主",COUNTIF($B$5:B895,$B$5),"")</f>
        <v>362</v>
      </c>
      <c r="B895" s="36" t="s">
        <v>17</v>
      </c>
      <c r="C895" s="42" t="s">
        <v>1042</v>
      </c>
      <c r="D895" s="88">
        <v>66</v>
      </c>
      <c r="E895" s="42" t="s">
        <v>19</v>
      </c>
      <c r="F895" s="42" t="s">
        <v>17</v>
      </c>
      <c r="G895" s="89">
        <v>2</v>
      </c>
      <c r="H895" s="42" t="s">
        <v>968</v>
      </c>
      <c r="I895" s="42" t="s">
        <v>39</v>
      </c>
      <c r="J895" s="43">
        <f>G895*245</f>
        <v>490</v>
      </c>
      <c r="K895" s="36"/>
      <c r="L895" s="36"/>
      <c r="M895" s="42">
        <f>IF(F895&lt;&gt;"户主","",IF(F896&lt;&gt;"户主",IF(F897&lt;&gt;"户主",IF(F898&lt;&gt;"户主",IF(F899&lt;&gt;"户主",IF(#REF!&lt;&gt;"户主",IF(#REF!&lt;&gt;"户主",IF(F900&lt;&gt;"户主",“”,J895+L895+L896+L897+L898+L899+#REF!+#REF!),J895+L895+L896+L897+L898+L899+#REF!),J895+L895+L896+L897+L898+L899),J895+L895+L896+L897+L898),J895+L895+L896+L897),J895+L895+L896),J895+L895))</f>
        <v>490</v>
      </c>
      <c r="N895" s="44">
        <v>15</v>
      </c>
      <c r="O895" s="36">
        <f>M895*3+N895</f>
        <v>1485</v>
      </c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</row>
    <row r="896" s="4" customFormat="1" ht="12.6" customHeight="1" spans="1:37">
      <c r="A896" s="20" t="str">
        <f>IF(B896="户主",COUNTIF($B$5:B896,$B$5),"")</f>
        <v/>
      </c>
      <c r="B896" s="36" t="s">
        <v>22</v>
      </c>
      <c r="C896" s="42" t="s">
        <v>1043</v>
      </c>
      <c r="D896" s="88">
        <v>59</v>
      </c>
      <c r="E896" s="42" t="s">
        <v>24</v>
      </c>
      <c r="F896" s="42" t="s">
        <v>83</v>
      </c>
      <c r="G896" s="89"/>
      <c r="H896" s="42" t="s">
        <v>968</v>
      </c>
      <c r="I896" s="42" t="s">
        <v>39</v>
      </c>
      <c r="J896" s="43"/>
      <c r="K896" s="36"/>
      <c r="L896" s="36"/>
      <c r="M896" s="42" t="str">
        <f>IF(F896&lt;&gt;"户主","",IF(F897&lt;&gt;"户主",IF(F898&lt;&gt;"户主",IF(F899&lt;&gt;"户主",IF(F900&lt;&gt;"户主",IF(#REF!&lt;&gt;"户主",IF(#REF!&lt;&gt;"户主",IF(F901&lt;&gt;"户主",“”,J896+L896+L897+L898+L899+L900+#REF!+#REF!),J896+L896+L897+L898+L899+L900+#REF!),J896+L896+L897+L898+L899+L900),J896+L896+L897+L898+L899),J896+L896+L897+L898),J896+L896+L897),J896+L896))</f>
        <v/>
      </c>
      <c r="N896" s="46"/>
      <c r="O896" s="36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</row>
    <row r="897" s="4" customFormat="1" ht="12.6" customHeight="1" spans="1:37">
      <c r="A897" s="20">
        <f>IF(B897="户主",COUNTIF($B$5:B897,$B$5),"")</f>
        <v>363</v>
      </c>
      <c r="B897" s="36" t="s">
        <v>17</v>
      </c>
      <c r="C897" s="42" t="s">
        <v>1044</v>
      </c>
      <c r="D897" s="88">
        <v>63</v>
      </c>
      <c r="E897" s="42" t="s">
        <v>19</v>
      </c>
      <c r="F897" s="42" t="s">
        <v>17</v>
      </c>
      <c r="G897" s="89">
        <v>3</v>
      </c>
      <c r="H897" s="42" t="s">
        <v>963</v>
      </c>
      <c r="I897" s="42" t="s">
        <v>39</v>
      </c>
      <c r="J897" s="43">
        <f>G897*245</f>
        <v>735</v>
      </c>
      <c r="K897" s="36"/>
      <c r="L897" s="36"/>
      <c r="M897" s="42">
        <f>IF(F897&lt;&gt;"户主","",IF(F898&lt;&gt;"户主",IF(F899&lt;&gt;"户主",IF(F900&lt;&gt;"户主",IF(F901&lt;&gt;"户主",IF(#REF!&lt;&gt;"户主",IF(#REF!&lt;&gt;"户主",IF(F902&lt;&gt;"户主",“”,J897+L897+L898+L899+L900+L901+#REF!+#REF!),J897+L897+L898+L899+L900+L901+#REF!),J897+L897+L898+L899+L900+L901),J897+L897+L898+L899+L900),J897+L897+L898+L899),J897+L897+L898),J897+L897))</f>
        <v>735</v>
      </c>
      <c r="N897" s="44">
        <v>15</v>
      </c>
      <c r="O897" s="36">
        <f>M897*3+N897</f>
        <v>2220</v>
      </c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</row>
    <row r="898" s="4" customFormat="1" ht="12.6" customHeight="1" spans="1:37">
      <c r="A898" s="20" t="str">
        <f>IF(B898="户主",COUNTIF($B$5:B898,$B$5),"")</f>
        <v/>
      </c>
      <c r="B898" s="36" t="s">
        <v>22</v>
      </c>
      <c r="C898" s="42" t="s">
        <v>1045</v>
      </c>
      <c r="D898" s="88">
        <v>63</v>
      </c>
      <c r="E898" s="42" t="s">
        <v>24</v>
      </c>
      <c r="F898" s="42" t="s">
        <v>83</v>
      </c>
      <c r="G898" s="89"/>
      <c r="H898" s="42" t="s">
        <v>963</v>
      </c>
      <c r="I898" s="42" t="s">
        <v>39</v>
      </c>
      <c r="J898" s="43" t="str">
        <f t="shared" ref="J898:J903" si="15">IF(I898=1,G898*289,IF(I898=2,G898*245,IF(I898=3,G898*130,"")))</f>
        <v/>
      </c>
      <c r="K898" s="36"/>
      <c r="L898" s="36"/>
      <c r="M898" s="42" t="str">
        <f>IF(F898&lt;&gt;"户主","",IF(F899&lt;&gt;"户主",IF(#REF!&lt;&gt;"户主",IF(#REF!&lt;&gt;"户主",IF(F900&lt;&gt;"户主",IF(F901&lt;&gt;"户主",IF(F902&lt;&gt;"户主",IF(F903&lt;&gt;"户主",“”,J898+L898+L899+#REF!+#REF!+L900+L901+L902),J898+L898+L899+#REF!+#REF!+L900+L901),J898+L898+L899+#REF!+#REF!+L900),J898+L898+L899+#REF!+#REF!),J898+L898+L899+#REF!),J898+L898+L899),J898+L898))</f>
        <v/>
      </c>
      <c r="N898" s="46"/>
      <c r="O898" s="36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</row>
    <row r="899" s="4" customFormat="1" ht="12.6" customHeight="1" spans="1:37">
      <c r="A899" s="20" t="str">
        <f>IF(B899="户主",COUNTIF($B$5:B899,$B$5),"")</f>
        <v/>
      </c>
      <c r="B899" s="36" t="s">
        <v>22</v>
      </c>
      <c r="C899" s="42" t="s">
        <v>1046</v>
      </c>
      <c r="D899" s="88">
        <v>36</v>
      </c>
      <c r="E899" s="42" t="s">
        <v>19</v>
      </c>
      <c r="F899" s="42" t="s">
        <v>155</v>
      </c>
      <c r="G899" s="89"/>
      <c r="H899" s="42" t="s">
        <v>963</v>
      </c>
      <c r="I899" s="42" t="s">
        <v>39</v>
      </c>
      <c r="J899" s="43" t="str">
        <f t="shared" si="15"/>
        <v/>
      </c>
      <c r="K899" s="36"/>
      <c r="L899" s="36"/>
      <c r="M899" s="42" t="str">
        <f>IF(F899&lt;&gt;"户主","",IF(#REF!&lt;&gt;"户主",IF(#REF!&lt;&gt;"户主",IF(F900&lt;&gt;"户主",IF(F901&lt;&gt;"户主",IF(F902&lt;&gt;"户主",IF(F903&lt;&gt;"户主",IF(F904&lt;&gt;"户主",“”,J899+L899+#REF!+#REF!+L900+L901+L902+L903),J899+L899+#REF!+#REF!+L900+L901+L902),J899+L899+#REF!+#REF!+L900+L901),J899+L899+#REF!+#REF!+L900),J899+L899+#REF!+#REF!),J899+L899+#REF!),J899+L899))</f>
        <v/>
      </c>
      <c r="N899" s="46"/>
      <c r="O899" s="36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</row>
    <row r="900" s="4" customFormat="1" ht="12.6" customHeight="1" spans="1:37">
      <c r="A900" s="20">
        <f>IF(B900="户主",COUNTIF($B$5:B900,$B$5),"")</f>
        <v>364</v>
      </c>
      <c r="B900" s="36" t="s">
        <v>17</v>
      </c>
      <c r="C900" s="42" t="s">
        <v>1047</v>
      </c>
      <c r="D900" s="88">
        <v>55</v>
      </c>
      <c r="E900" s="42" t="s">
        <v>19</v>
      </c>
      <c r="F900" s="42" t="s">
        <v>17</v>
      </c>
      <c r="G900" s="89">
        <v>4</v>
      </c>
      <c r="H900" s="42" t="s">
        <v>968</v>
      </c>
      <c r="I900" s="42" t="s">
        <v>21</v>
      </c>
      <c r="J900" s="43">
        <f>G900*289</f>
        <v>1156</v>
      </c>
      <c r="K900" s="36">
        <v>6</v>
      </c>
      <c r="L900" s="36">
        <v>145</v>
      </c>
      <c r="M900" s="42">
        <f>IF(F900&lt;&gt;"户主","",IF(F901&lt;&gt;"户主",IF(F902&lt;&gt;"户主",IF(F903&lt;&gt;"户主",IF(F904&lt;&gt;"户主",IF(F905&lt;&gt;"户主",IF(F906&lt;&gt;"户主",IF(F907&lt;&gt;"户主",“”,J900+L900+L901+L902+L903+L904+L905+L906),J900+L900+L901+L902+L903+L904+L905),J900+L900+L901+L902+L903+L904),J900+L900+L901+L902+L903),J900+L900+L901+L902),J900+L900+L901),J900+L900))</f>
        <v>1301</v>
      </c>
      <c r="N900" s="44">
        <v>15</v>
      </c>
      <c r="O900" s="36">
        <f>M900*3+N900</f>
        <v>3918</v>
      </c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</row>
    <row r="901" s="4" customFormat="1" ht="12.6" customHeight="1" spans="1:37">
      <c r="A901" s="20" t="str">
        <f>IF(B901="户主",COUNTIF($B$5:B901,$B$5),"")</f>
        <v/>
      </c>
      <c r="B901" s="36" t="s">
        <v>22</v>
      </c>
      <c r="C901" s="42" t="s">
        <v>1048</v>
      </c>
      <c r="D901" s="21">
        <v>44</v>
      </c>
      <c r="E901" s="42" t="s">
        <v>24</v>
      </c>
      <c r="F901" s="42" t="s">
        <v>83</v>
      </c>
      <c r="G901" s="37"/>
      <c r="H901" s="42" t="s">
        <v>968</v>
      </c>
      <c r="I901" s="42" t="s">
        <v>21</v>
      </c>
      <c r="J901" s="43" t="str">
        <f t="shared" si="15"/>
        <v/>
      </c>
      <c r="K901" s="36"/>
      <c r="L901" s="36"/>
      <c r="M901" s="42" t="str">
        <f>IF(F901&lt;&gt;"户主","",IF(F902&lt;&gt;"户主",IF(F903&lt;&gt;"户主",IF(F904&lt;&gt;"户主",IF(F905&lt;&gt;"户主",IF(F906&lt;&gt;"户主",IF(F907&lt;&gt;"户主",IF(F908&lt;&gt;"户主",“”,J901+L901+L902+L903+L904+L905+L906+L907),J901+L901+L902+L903+L904+L905+L906),J901+L901+L902+L903+L904+L905),J901+L901+L902+L903+L904),J901+L901+L902+L903),J901+L901+L902),J901+L901))</f>
        <v/>
      </c>
      <c r="N901" s="46"/>
      <c r="O901" s="36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</row>
    <row r="902" s="4" customFormat="1" ht="12.6" customHeight="1" spans="1:37">
      <c r="A902" s="20" t="str">
        <f>IF(B902="户主",COUNTIF($B$5:B902,$B$5),"")</f>
        <v/>
      </c>
      <c r="B902" s="36" t="s">
        <v>22</v>
      </c>
      <c r="C902" s="42" t="s">
        <v>1049</v>
      </c>
      <c r="D902" s="21">
        <v>22</v>
      </c>
      <c r="E902" s="42" t="s">
        <v>24</v>
      </c>
      <c r="F902" s="42" t="s">
        <v>27</v>
      </c>
      <c r="G902" s="89"/>
      <c r="H902" s="42" t="s">
        <v>968</v>
      </c>
      <c r="I902" s="42" t="s">
        <v>21</v>
      </c>
      <c r="J902" s="43" t="str">
        <f t="shared" si="15"/>
        <v/>
      </c>
      <c r="K902" s="36"/>
      <c r="L902" s="36"/>
      <c r="M902" s="42" t="str">
        <f>IF(F902&lt;&gt;"户主","",IF(F903&lt;&gt;"户主",IF(F904&lt;&gt;"户主",IF(F905&lt;&gt;"户主",IF(F906&lt;&gt;"户主",IF(F907&lt;&gt;"户主",IF(F908&lt;&gt;"户主",IF(F909&lt;&gt;"户主",“”,J902+L902+L903+L904+L905+L906+L907+L908),J902+L902+L903+L904+L905+L906+L907),J902+L902+L903+L904+L905+L906),J902+L902+L903+L904+L905),J902+L902+L903+L904),J902+L902+L903),J902+L902))</f>
        <v/>
      </c>
      <c r="N902" s="46"/>
      <c r="O902" s="36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</row>
    <row r="903" s="4" customFormat="1" ht="12.6" customHeight="1" spans="1:37">
      <c r="A903" s="20" t="str">
        <f>IF(B903="户主",COUNTIF($B$5:B903,$B$5),"")</f>
        <v/>
      </c>
      <c r="B903" s="36" t="s">
        <v>22</v>
      </c>
      <c r="C903" s="42" t="s">
        <v>1050</v>
      </c>
      <c r="D903" s="21">
        <v>17</v>
      </c>
      <c r="E903" s="42" t="s">
        <v>19</v>
      </c>
      <c r="F903" s="42" t="s">
        <v>155</v>
      </c>
      <c r="G903" s="89"/>
      <c r="H903" s="42" t="s">
        <v>968</v>
      </c>
      <c r="I903" s="42" t="s">
        <v>21</v>
      </c>
      <c r="J903" s="43" t="str">
        <f t="shared" si="15"/>
        <v/>
      </c>
      <c r="K903" s="36"/>
      <c r="L903" s="36"/>
      <c r="M903" s="42" t="str">
        <f>IF(F903&lt;&gt;"户主","",IF(F904&lt;&gt;"户主",IF(F905&lt;&gt;"户主",IF(F906&lt;&gt;"户主",IF(F907&lt;&gt;"户主",IF(F908&lt;&gt;"户主",IF(F909&lt;&gt;"户主",IF(F910&lt;&gt;"户主",“”,J903+L903+L904+L905+L906+L907+L908+L909),J903+L903+L904+L905+L906+L907+L908),J903+L903+L904+L905+L906+L907),J903+L903+L904+L905+L906),J903+L903+L904+L905),J903+L903+L904),J903+L903))</f>
        <v/>
      </c>
      <c r="N903" s="46"/>
      <c r="O903" s="36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</row>
    <row r="904" s="4" customFormat="1" ht="12.6" customHeight="1" spans="1:37">
      <c r="A904" s="20">
        <f>IF(B904="户主",COUNTIF($B$5:B904,$B$5),"")</f>
        <v>365</v>
      </c>
      <c r="B904" s="36" t="s">
        <v>17</v>
      </c>
      <c r="C904" s="36" t="s">
        <v>1051</v>
      </c>
      <c r="D904" s="21">
        <v>43</v>
      </c>
      <c r="E904" s="42" t="s">
        <v>19</v>
      </c>
      <c r="F904" s="42" t="s">
        <v>17</v>
      </c>
      <c r="G904" s="89">
        <v>6</v>
      </c>
      <c r="H904" s="42" t="s">
        <v>963</v>
      </c>
      <c r="I904" s="42" t="s">
        <v>43</v>
      </c>
      <c r="J904" s="43">
        <f>G904*130</f>
        <v>780</v>
      </c>
      <c r="K904" s="36"/>
      <c r="L904" s="36"/>
      <c r="M904" s="42">
        <f>J904+L908+L909</f>
        <v>954</v>
      </c>
      <c r="N904" s="44">
        <v>15</v>
      </c>
      <c r="O904" s="36">
        <f>M904*3+N904</f>
        <v>2877</v>
      </c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</row>
    <row r="905" s="4" customFormat="1" ht="12.6" customHeight="1" spans="1:37">
      <c r="A905" s="20" t="str">
        <f>IF(B905="户主",COUNTIF($B$5:B905,$B$5),"")</f>
        <v/>
      </c>
      <c r="B905" s="36" t="s">
        <v>22</v>
      </c>
      <c r="C905" s="36" t="s">
        <v>1052</v>
      </c>
      <c r="D905" s="21">
        <v>37</v>
      </c>
      <c r="E905" s="42" t="s">
        <v>24</v>
      </c>
      <c r="F905" s="42" t="s">
        <v>83</v>
      </c>
      <c r="G905" s="89"/>
      <c r="H905" s="42" t="s">
        <v>963</v>
      </c>
      <c r="I905" s="42" t="s">
        <v>43</v>
      </c>
      <c r="J905" s="43" t="str">
        <f t="shared" ref="J905:J909" si="16">IF(I905=1,G905*289,IF(I905=2,G905*245,IF(I905=3,G905*130,"")))</f>
        <v/>
      </c>
      <c r="K905" s="36"/>
      <c r="L905" s="36"/>
      <c r="M905" s="42" t="str">
        <f>IF(F905&lt;&gt;"户主","",IF(F906&lt;&gt;"户主",IF(F907&lt;&gt;"户主",IF(F908&lt;&gt;"户主",IF(F909&lt;&gt;"户主",IF(F910&lt;&gt;"户主",IF(F911&lt;&gt;"户主",IF(F912&lt;&gt;"户主",“”,J905+L905+L906+L907+L908+L909+L910+L911),J905+L905+L906+L907+L908+L909+L910),J905+L905+L906+L907+L908+L909),J905+L905+L906+L907+L908),J905+L905+L906+L907),J905+L905+L906),J905+L905))</f>
        <v/>
      </c>
      <c r="N905" s="46"/>
      <c r="O905" s="36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</row>
    <row r="906" s="4" customFormat="1" ht="12.6" customHeight="1" spans="1:37">
      <c r="A906" s="20" t="str">
        <f>IF(B906="户主",COUNTIF($B$5:B906,$B$5),"")</f>
        <v/>
      </c>
      <c r="B906" s="36" t="s">
        <v>22</v>
      </c>
      <c r="C906" s="36" t="s">
        <v>1053</v>
      </c>
      <c r="D906" s="21">
        <v>64</v>
      </c>
      <c r="E906" s="42" t="s">
        <v>19</v>
      </c>
      <c r="F906" s="42" t="s">
        <v>88</v>
      </c>
      <c r="G906" s="89"/>
      <c r="H906" s="42" t="s">
        <v>963</v>
      </c>
      <c r="I906" s="42" t="s">
        <v>43</v>
      </c>
      <c r="J906" s="43" t="str">
        <f t="shared" si="16"/>
        <v/>
      </c>
      <c r="K906" s="36"/>
      <c r="L906" s="36"/>
      <c r="M906" s="42" t="str">
        <f>IF(F906&lt;&gt;"户主","",IF(F907&lt;&gt;"户主",IF(F908&lt;&gt;"户主",IF(F909&lt;&gt;"户主",IF(F910&lt;&gt;"户主",IF(F911&lt;&gt;"户主",IF(F912&lt;&gt;"户主",IF(F913&lt;&gt;"户主",“”,J906+L906+L907+L908+L909+L910+L911+L912),J906+L906+L907+L908+L909+L910+L911),J906+L906+L907+L908+L909+L910),J906+L906+L907+L908+L909),J906+L906+L907+L908),J906+L906+L907),J906+L906))</f>
        <v/>
      </c>
      <c r="N906" s="46"/>
      <c r="O906" s="36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</row>
    <row r="907" s="4" customFormat="1" ht="12.6" customHeight="1" spans="1:37">
      <c r="A907" s="20" t="str">
        <f>IF(B907="户主",COUNTIF($B$5:B907,$B$5),"")</f>
        <v/>
      </c>
      <c r="B907" s="36" t="s">
        <v>22</v>
      </c>
      <c r="C907" s="36" t="s">
        <v>1054</v>
      </c>
      <c r="D907" s="21">
        <v>65</v>
      </c>
      <c r="E907" s="42" t="s">
        <v>24</v>
      </c>
      <c r="F907" s="42" t="s">
        <v>149</v>
      </c>
      <c r="G907" s="89"/>
      <c r="H907" s="42" t="s">
        <v>963</v>
      </c>
      <c r="I907" s="42" t="s">
        <v>43</v>
      </c>
      <c r="J907" s="43" t="str">
        <f t="shared" si="16"/>
        <v/>
      </c>
      <c r="K907" s="36"/>
      <c r="L907" s="36"/>
      <c r="M907" s="42" t="str">
        <f>IF(F907&lt;&gt;"户主","",IF(F908&lt;&gt;"户主",IF(F909&lt;&gt;"户主",IF(F910&lt;&gt;"户主",IF(F911&lt;&gt;"户主",IF(F912&lt;&gt;"户主",IF(F913&lt;&gt;"户主",IF(F129&lt;&gt;"户主",“”,J907+L907+L908+L909+L910+L911+L912+L913),J907+L907+L908+L909+L910+L911+L912),J907+L907+L908+L909+L910+L911),J907+L907+L908+L909+L910),J907+L907+L908+L909),J907+L907+L908),J907+L907))</f>
        <v/>
      </c>
      <c r="N907" s="46"/>
      <c r="O907" s="36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</row>
    <row r="908" s="4" customFormat="1" ht="12.6" customHeight="1" spans="1:37">
      <c r="A908" s="20" t="str">
        <f>IF(B908="户主",COUNTIF($B$5:B908,$B$5),"")</f>
        <v/>
      </c>
      <c r="B908" s="36" t="s">
        <v>22</v>
      </c>
      <c r="C908" s="36" t="s">
        <v>1055</v>
      </c>
      <c r="D908" s="21">
        <v>14</v>
      </c>
      <c r="E908" s="42" t="s">
        <v>24</v>
      </c>
      <c r="F908" s="42" t="s">
        <v>27</v>
      </c>
      <c r="G908" s="89"/>
      <c r="H908" s="42" t="s">
        <v>963</v>
      </c>
      <c r="I908" s="42" t="s">
        <v>43</v>
      </c>
      <c r="J908" s="43" t="str">
        <f t="shared" si="16"/>
        <v/>
      </c>
      <c r="K908" s="36">
        <v>5</v>
      </c>
      <c r="L908" s="36">
        <v>87</v>
      </c>
      <c r="M908" s="42" t="str">
        <f>IF(F908&lt;&gt;"户主","",IF(F909&lt;&gt;"户主",IF(F910&lt;&gt;"户主",IF(F911&lt;&gt;"户主",IF(F912&lt;&gt;"户主",IF(F913&lt;&gt;"户主",IF(F129&lt;&gt;"户主",IF(F130&lt;&gt;"户主",“”,J908+L908+L909+L910+L911+L912+L913+L129),J908+L908+L909+L910+L911+L912+L913),J908+L908+L909+L910+L911+L912),J908+L908+L909+L910+L911),J908+L908+L909+L910),J908+L908+L909),J908+L908))</f>
        <v/>
      </c>
      <c r="N908" s="46"/>
      <c r="O908" s="36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</row>
    <row r="909" s="4" customFormat="1" ht="12.6" customHeight="1" spans="1:37">
      <c r="A909" s="20" t="str">
        <f>IF(B909="户主",COUNTIF($B$5:B909,$B$5),"")</f>
        <v/>
      </c>
      <c r="B909" s="36" t="s">
        <v>22</v>
      </c>
      <c r="C909" s="36" t="s">
        <v>1056</v>
      </c>
      <c r="D909" s="88">
        <v>9</v>
      </c>
      <c r="E909" s="42" t="s">
        <v>19</v>
      </c>
      <c r="F909" s="42" t="s">
        <v>155</v>
      </c>
      <c r="G909" s="89"/>
      <c r="H909" s="42" t="s">
        <v>963</v>
      </c>
      <c r="I909" s="42" t="s">
        <v>43</v>
      </c>
      <c r="J909" s="43" t="str">
        <f t="shared" si="16"/>
        <v/>
      </c>
      <c r="K909" s="36">
        <v>3</v>
      </c>
      <c r="L909" s="36">
        <v>87</v>
      </c>
      <c r="M909" s="42" t="str">
        <f>IF(F909&lt;&gt;"户主","",IF(F910&lt;&gt;"户主",IF(F911&lt;&gt;"户主",IF(F912&lt;&gt;"户主",IF(F913&lt;&gt;"户主",IF(F129&lt;&gt;"户主",IF(F130&lt;&gt;"户主",IF(F131&lt;&gt;"户主",“”,J909+L909+L910+L911+L912+L913+L129+L130),J909+L909+L910+L911+L912+L913+L129),J909+L909+L910+L911+L912+L913),J909+L909+L910+L911+L912),J909+L909+L910+L911),J909+L909+L910),J909+L909))</f>
        <v/>
      </c>
      <c r="N909" s="46"/>
      <c r="O909" s="36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</row>
    <row r="910" s="4" customFormat="1" ht="12.6" customHeight="1" spans="1:37">
      <c r="A910" s="20">
        <f>IF(B910="户主",COUNTIF($B$5:B910,$B$5),"")</f>
        <v>366</v>
      </c>
      <c r="B910" s="36" t="s">
        <v>17</v>
      </c>
      <c r="C910" s="36" t="s">
        <v>1057</v>
      </c>
      <c r="D910" s="21">
        <v>52</v>
      </c>
      <c r="E910" s="42" t="s">
        <v>19</v>
      </c>
      <c r="F910" s="42" t="s">
        <v>17</v>
      </c>
      <c r="G910" s="89">
        <v>4</v>
      </c>
      <c r="H910" s="42" t="s">
        <v>968</v>
      </c>
      <c r="I910" s="42" t="s">
        <v>39</v>
      </c>
      <c r="J910" s="43">
        <f>G910*245</f>
        <v>980</v>
      </c>
      <c r="K910" s="36">
        <v>4</v>
      </c>
      <c r="L910" s="36">
        <v>145</v>
      </c>
      <c r="M910" s="42">
        <f>J910+L910</f>
        <v>1125</v>
      </c>
      <c r="N910" s="44">
        <v>15</v>
      </c>
      <c r="O910" s="36">
        <f>M910*3+N910</f>
        <v>3390</v>
      </c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</row>
    <row r="911" s="4" customFormat="1" ht="12.6" customHeight="1" spans="1:37">
      <c r="A911" s="20" t="str">
        <f>IF(B911="户主",COUNTIF($B$5:B911,$B$5),"")</f>
        <v/>
      </c>
      <c r="B911" s="36" t="s">
        <v>22</v>
      </c>
      <c r="C911" s="36" t="s">
        <v>1058</v>
      </c>
      <c r="D911" s="21">
        <v>45</v>
      </c>
      <c r="E911" s="42" t="s">
        <v>24</v>
      </c>
      <c r="F911" s="42" t="s">
        <v>83</v>
      </c>
      <c r="G911" s="89"/>
      <c r="H911" s="42" t="s">
        <v>968</v>
      </c>
      <c r="I911" s="42" t="s">
        <v>39</v>
      </c>
      <c r="J911" s="43" t="str">
        <f t="shared" ref="J911:J913" si="17">IF(I911=1,G911*289,IF(I911=2,G911*245,IF(I911=3,G911*130,"")))</f>
        <v/>
      </c>
      <c r="K911" s="36"/>
      <c r="L911" s="36"/>
      <c r="M911" s="42" t="str">
        <f>IF(F911&lt;&gt;"户主","",IF(F912&lt;&gt;"户主",IF(F913&lt;&gt;"户主",IF(#REF!&lt;&gt;"户主",IF(#REF!&lt;&gt;"户主",IF(#REF!&lt;&gt;"户主",IF(F129&lt;&gt;"户主",IF(#REF!&lt;&gt;"户主",“”,J911+L911+L912+L913+#REF!+#REF!+#REF!+L129),J911+L911+L912+L913+#REF!+#REF!+#REF!),J911+L911+L912+L913+#REF!+#REF!),J911+L911+L912+L913+#REF!),J911+L911+L912+L913),J911+L911+L912),J911+L911))</f>
        <v/>
      </c>
      <c r="N911" s="44"/>
      <c r="O911" s="36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</row>
    <row r="912" s="4" customFormat="1" ht="12.6" customHeight="1" spans="1:37">
      <c r="A912" s="20" t="str">
        <f>IF(B912="户主",COUNTIF($B$5:B912,$B$5),"")</f>
        <v/>
      </c>
      <c r="B912" s="36" t="s">
        <v>22</v>
      </c>
      <c r="C912" s="36" t="s">
        <v>1059</v>
      </c>
      <c r="D912" s="21">
        <v>25</v>
      </c>
      <c r="E912" s="42" t="s">
        <v>19</v>
      </c>
      <c r="F912" s="42" t="s">
        <v>155</v>
      </c>
      <c r="G912" s="89"/>
      <c r="H912" s="42" t="s">
        <v>968</v>
      </c>
      <c r="I912" s="42" t="s">
        <v>39</v>
      </c>
      <c r="J912" s="43" t="str">
        <f t="shared" si="17"/>
        <v/>
      </c>
      <c r="K912" s="36"/>
      <c r="L912" s="36"/>
      <c r="M912" s="42" t="str">
        <f>IF(F912&lt;&gt;"户主","",IF(F913&lt;&gt;"户主",IF(#REF!&lt;&gt;"户主",IF(#REF!&lt;&gt;"户主",IF(#REF!&lt;&gt;"户主",IF(F129&lt;&gt;"户主",IF(#REF!&lt;&gt;"户主",IF(F131&lt;&gt;"户主",“”,J912+L912+L913+#REF!+#REF!+#REF!+L129+#REF!),J912+L912+L913+#REF!+#REF!+#REF!+L129),J912+L912+L913+#REF!+#REF!+#REF!),J912+L912+L913+#REF!+#REF!),J912+L912+L913+#REF!),J912+L912+L913),J912+L912))</f>
        <v/>
      </c>
      <c r="N912" s="44"/>
      <c r="O912" s="36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</row>
    <row r="913" s="4" customFormat="1" ht="12.6" customHeight="1" spans="1:37">
      <c r="A913" s="20" t="str">
        <f>IF(B913="户主",COUNTIF($B$5:B913,$B$5),"")</f>
        <v/>
      </c>
      <c r="B913" s="36" t="s">
        <v>22</v>
      </c>
      <c r="C913" s="36" t="s">
        <v>1060</v>
      </c>
      <c r="D913" s="21">
        <v>23</v>
      </c>
      <c r="E913" s="42" t="s">
        <v>24</v>
      </c>
      <c r="F913" s="42" t="s">
        <v>27</v>
      </c>
      <c r="G913" s="89"/>
      <c r="H913" s="42" t="s">
        <v>968</v>
      </c>
      <c r="I913" s="42" t="s">
        <v>39</v>
      </c>
      <c r="J913" s="43" t="str">
        <f t="shared" si="17"/>
        <v/>
      </c>
      <c r="K913" s="36"/>
      <c r="L913" s="36"/>
      <c r="M913" s="42" t="str">
        <f>IF(F913&lt;&gt;"户主","",IF(#REF!&lt;&gt;"户主",IF(#REF!&lt;&gt;"户主",IF(#REF!&lt;&gt;"户主",IF(F129&lt;&gt;"户主",IF(#REF!&lt;&gt;"户主",IF(F131&lt;&gt;"户主",IF(F132&lt;&gt;"户主",“”,J913+L913+#REF!+#REF!+#REF!+L129+#REF!+L131),J913+L913+#REF!+#REF!+#REF!+L129+#REF!),J913+L913+#REF!+#REF!+#REF!+L129),J913+L913+#REF!+#REF!+#REF!),J913+L913+#REF!+#REF!),J913+L913+#REF!),J913+L913))</f>
        <v/>
      </c>
      <c r="N913" s="46"/>
      <c r="O913" s="36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</row>
    <row r="914" s="4" customFormat="1" ht="12.6" customHeight="1" spans="1:37">
      <c r="A914" s="20">
        <f>IF(B914="户主",COUNTIF($B$5:B914,$B$5),"")</f>
        <v>367</v>
      </c>
      <c r="B914" s="36" t="s">
        <v>17</v>
      </c>
      <c r="C914" s="42" t="s">
        <v>1061</v>
      </c>
      <c r="D914" s="88">
        <v>66</v>
      </c>
      <c r="E914" s="42" t="s">
        <v>19</v>
      </c>
      <c r="F914" s="42" t="s">
        <v>17</v>
      </c>
      <c r="G914" s="89">
        <v>3</v>
      </c>
      <c r="H914" s="42" t="s">
        <v>877</v>
      </c>
      <c r="I914" s="42" t="s">
        <v>39</v>
      </c>
      <c r="J914" s="43">
        <f>G914*245</f>
        <v>735</v>
      </c>
      <c r="K914" s="42"/>
      <c r="L914" s="42"/>
      <c r="M914" s="42">
        <f>IF(F914&lt;&gt;"户主","",IF(F915&lt;&gt;"户主",IF(F916&lt;&gt;"户主",IF(F61&lt;&gt;"户主",IF(F62&lt;&gt;"户主",IF(F63&lt;&gt;"户主",IF(F64&lt;&gt;"户主",IF(#REF!&lt;&gt;"户主",“”,J914+L914+L915+L916+L61+L62+L63+L64),J914+L914+L915+L916+L61+L62+L63),J914+L914+L915+L916+L61+L62),J914+L914+L915+L916+L61),J914+L914+L915+L916),J914+L914+L915),J914+L914))</f>
        <v>735</v>
      </c>
      <c r="N914" s="44">
        <v>15</v>
      </c>
      <c r="O914" s="36">
        <f>M914*3+N914</f>
        <v>2220</v>
      </c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</row>
    <row r="915" s="4" customFormat="1" ht="12.6" customHeight="1" spans="1:37">
      <c r="A915" s="20" t="str">
        <f>IF(B915="户主",COUNTIF($B$5:B915,$B$5),"")</f>
        <v/>
      </c>
      <c r="B915" s="36" t="s">
        <v>22</v>
      </c>
      <c r="C915" s="42" t="s">
        <v>1062</v>
      </c>
      <c r="D915" s="88">
        <v>60</v>
      </c>
      <c r="E915" s="42" t="s">
        <v>24</v>
      </c>
      <c r="F915" s="42" t="s">
        <v>25</v>
      </c>
      <c r="G915" s="89"/>
      <c r="H915" s="42" t="s">
        <v>877</v>
      </c>
      <c r="I915" s="42" t="s">
        <v>39</v>
      </c>
      <c r="J915" s="43" t="str">
        <f>IF(I915=1,G915*289,IF(I915=2,G915*245,IF(I915=3,G915*130,"")))</f>
        <v/>
      </c>
      <c r="K915" s="42"/>
      <c r="L915" s="42"/>
      <c r="M915" s="42" t="str">
        <f>IF(F915&lt;&gt;"户主","",IF(F916&lt;&gt;"户主",IF(F61&lt;&gt;"户主",IF(F62&lt;&gt;"户主",IF(F63&lt;&gt;"户主",IF(F64&lt;&gt;"户主",IF(#REF!&lt;&gt;"户主",IF(#REF!&lt;&gt;"户主",“”,J915+L915+L916+L61+L62+L63+L64+#REF!),J915+L915+L916+L61+L62+L63+L64),J915+L915+L916+L61+L62+L63),J915+L915+L916+L61+L62),J915+L915+L916+L61),J915+L915+L916),J915+L915))</f>
        <v/>
      </c>
      <c r="N915" s="44"/>
      <c r="O915" s="36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</row>
    <row r="916" s="4" customFormat="1" ht="12.6" customHeight="1" spans="1:37">
      <c r="A916" s="20" t="str">
        <f>IF(B916="户主",COUNTIF($B$5:B916,$B$5),"")</f>
        <v/>
      </c>
      <c r="B916" s="36" t="s">
        <v>22</v>
      </c>
      <c r="C916" s="103" t="s">
        <v>1063</v>
      </c>
      <c r="D916" s="104">
        <v>36</v>
      </c>
      <c r="E916" s="103" t="s">
        <v>19</v>
      </c>
      <c r="F916" s="103" t="s">
        <v>1064</v>
      </c>
      <c r="G916" s="105"/>
      <c r="H916" s="42" t="s">
        <v>877</v>
      </c>
      <c r="I916" s="42" t="s">
        <v>39</v>
      </c>
      <c r="J916" s="43" t="str">
        <f>IF(I916=1,G916*289,IF(I916=2,G916*245,IF(I916=3,G916*130,"")))</f>
        <v/>
      </c>
      <c r="K916" s="103"/>
      <c r="L916" s="103"/>
      <c r="M916" s="42" t="str">
        <f>IF(F916&lt;&gt;"户主","",IF(F61&lt;&gt;"户主",IF(F62&lt;&gt;"户主",IF(F63&lt;&gt;"户主",IF(F64&lt;&gt;"户主",IF(#REF!&lt;&gt;"户主",IF(#REF!&lt;&gt;"户主",IF(#REF!&lt;&gt;"户主",“”,J916+L916+L61+L62+L63+L64+#REF!+#REF!),J916+L916+L61+L62+L63+L64+#REF!),J916+L916+L61+L62+L63+L64),J916+L916+L61+L62+L63),J916+L916+L61+L62),J916+L916+L61),J916+L916))</f>
        <v/>
      </c>
      <c r="N916" s="44"/>
      <c r="O916" s="36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</row>
    <row r="917" ht="12.6" customHeight="1" spans="1:15">
      <c r="A917" s="15" t="s">
        <v>1065</v>
      </c>
      <c r="B917" s="15"/>
      <c r="C917" s="15"/>
      <c r="D917" s="21"/>
      <c r="E917" s="15"/>
      <c r="F917" s="15"/>
      <c r="G917" s="18">
        <f>SUM(G5:G916)</f>
        <v>912</v>
      </c>
      <c r="H917" s="15"/>
      <c r="I917" s="15"/>
      <c r="J917" s="15">
        <f>SUM(J5:J916)</f>
        <v>216862</v>
      </c>
      <c r="K917" s="15"/>
      <c r="L917" s="15">
        <f>SUM(L5:L916)</f>
        <v>30158</v>
      </c>
      <c r="M917" s="15">
        <f>SUM(M5:M916)</f>
        <v>247020</v>
      </c>
      <c r="N917" s="15">
        <f>SUM(N5:N916)</f>
        <v>5505</v>
      </c>
      <c r="O917" s="15">
        <f>SUM(O5:O916)</f>
        <v>746565</v>
      </c>
    </row>
  </sheetData>
  <mergeCells count="16">
    <mergeCell ref="A1:O1"/>
    <mergeCell ref="A2:O2"/>
    <mergeCell ref="K3:L3"/>
    <mergeCell ref="A917:C917"/>
    <mergeCell ref="A3:A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B3:C4"/>
  </mergeCells>
  <conditionalFormatting sqref="O488">
    <cfRule type="duplicateValues" dxfId="0" priority="5"/>
  </conditionalFormatting>
  <conditionalFormatting sqref="O608">
    <cfRule type="duplicateValues" dxfId="0" priority="7"/>
  </conditionalFormatting>
  <conditionalFormatting sqref="C46:C59 C214:C223 C288 C351 C428:C432 C370 C413:C415 C373:C374 C425:C426 C457 C451:C452 C438 C608 C624:C625 C601:C603 C539:C546 C488 C844:C845 C868:C880 C866">
    <cfRule type="duplicateValues" dxfId="0" priority="19"/>
  </conditionalFormatting>
  <conditionalFormatting sqref="C146 C142:C143 C152 C161:C162 C158 C169 C180 C185:C186 C188:C193 C195:C196">
    <cfRule type="duplicateValues" dxfId="0" priority="18"/>
  </conditionalFormatting>
  <pageMargins left="0.509027777777778" right="0.51875" top="1.1" bottom="0.75" header="0.55" footer="0.509027777777778"/>
  <pageSetup paperSize="9" orientation="landscape"/>
  <headerFooter alignWithMargins="0">
    <oddFooter>&amp;C第 &amp;P 页</oddFooter>
  </headerFooter>
  <ignoredErrors>
    <ignoredError sqref="J793 J8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revision>1</cp:revision>
  <dcterms:created xsi:type="dcterms:W3CDTF">2013-01-31T03:30:00Z</dcterms:created>
  <cp:lastPrinted>2018-06-30T04:16:00Z</cp:lastPrinted>
  <dcterms:modified xsi:type="dcterms:W3CDTF">2018-09-28T08:42:46Z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